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270" windowWidth="20730" windowHeight="9495"/>
  </bookViews>
  <sheets>
    <sheet name="Krycí list" sheetId="1" r:id="rId1"/>
    <sheet name="Rekapitulace" sheetId="2" r:id="rId2"/>
    <sheet name="Položky" sheetId="3" r:id="rId3"/>
  </sheets>
  <definedNames>
    <definedName name="cisloobjektu">'Krycí list'!#REF!</definedName>
    <definedName name="cislostavby">'Krycí list'!#REF!</definedName>
    <definedName name="Datum">'Krycí list'!$B$23</definedName>
    <definedName name="Dil">Rekapitulace!$A$7</definedName>
    <definedName name="Dodavka">Rekapitulace!$G$13</definedName>
    <definedName name="Dodavka0">Položky!#REF!</definedName>
    <definedName name="HSV">Rekapitulace!$E$13</definedName>
    <definedName name="HSV0">Položky!#REF!</definedName>
    <definedName name="HZS">Rekapitulace!$I$13</definedName>
    <definedName name="HZS0">Položky!#REF!</definedName>
    <definedName name="JKSO">'Krycí list'!$G$2</definedName>
    <definedName name="MJ">'Krycí list'!#REF!</definedName>
    <definedName name="Mont">Rekapitulace!$H$13</definedName>
    <definedName name="Montaz0">Položky!#REF!</definedName>
    <definedName name="NazevDilu">Rekapitulace!$B$7</definedName>
    <definedName name="nazevobjektu">'Krycí list'!#REF!</definedName>
    <definedName name="nazevstavby">'Krycí list'!#REF!</definedName>
    <definedName name="_xlnm.Print_Titles" localSheetId="2">Položky!$1:$6</definedName>
    <definedName name="_xlnm.Print_Titles" localSheetId="1">Rekapitulace!$2:$7</definedName>
    <definedName name="Objednatel">'Krycí list'!$C$6</definedName>
    <definedName name="_xlnm.Print_Area" localSheetId="0">'Krycí list'!$A$1:$G$41</definedName>
    <definedName name="_xlnm.Print_Area" localSheetId="2">Položky!$A$1:$G$33</definedName>
    <definedName name="_xlnm.Print_Area" localSheetId="1">Rekapitulace!$A$2:$I$20</definedName>
    <definedName name="PocetMJ">'Krycí list'!#REF!</definedName>
    <definedName name="Poznamka">'Krycí list'!$B$33</definedName>
    <definedName name="Projektant">'Krycí list'!$C$4</definedName>
    <definedName name="PSV">Rekapitulace!$F$13</definedName>
    <definedName name="PSV0">Položky!#REF!</definedName>
    <definedName name="SazbaDPH1">'Krycí list'!$C$26</definedName>
    <definedName name="SazbaDPH2">'Krycí list'!$C$28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Rekapitulace!$H$20</definedName>
    <definedName name="VRNKc">Rekapitulace!$E$19</definedName>
    <definedName name="VRNnazev">Rekapitulace!$A$19</definedName>
    <definedName name="VRNproc">Rekapitulace!$F$19</definedName>
    <definedName name="VRNzakl">Rekapitulace!$G$19</definedName>
    <definedName name="Zakazka">'Krycí list'!$G$7</definedName>
    <definedName name="Zaklad22">'Krycí list'!$F$28</definedName>
    <definedName name="Zaklad5">'Krycí list'!$F$26</definedName>
    <definedName name="Zhotovitel">'Krycí list'!$C$7:$E$7</definedName>
  </definedNames>
  <calcPr calcId="125725"/>
</workbook>
</file>

<file path=xl/calcChain.xml><?xml version="1.0" encoding="utf-8"?>
<calcChain xmlns="http://schemas.openxmlformats.org/spreadsheetml/2006/main">
  <c r="G19" i="1"/>
  <c r="G12"/>
  <c r="G11"/>
  <c r="I18" i="2"/>
  <c r="G19"/>
  <c r="G18"/>
  <c r="E12"/>
  <c r="E11"/>
  <c r="B12"/>
  <c r="B11"/>
  <c r="B10"/>
  <c r="C47" i="3"/>
  <c r="BE45"/>
  <c r="BE47" s="1"/>
  <c r="BD45"/>
  <c r="BD47" s="1"/>
  <c r="BC45"/>
  <c r="BC47" s="1"/>
  <c r="BB45"/>
  <c r="BB47" s="1"/>
  <c r="G45"/>
  <c r="G47" s="1"/>
  <c r="G40"/>
  <c r="C42"/>
  <c r="BE39"/>
  <c r="BD39"/>
  <c r="BC39"/>
  <c r="BB39"/>
  <c r="G39"/>
  <c r="BA39" s="1"/>
  <c r="G38"/>
  <c r="G37"/>
  <c r="BE36"/>
  <c r="BE42" s="1"/>
  <c r="BD36"/>
  <c r="BC36"/>
  <c r="BC42" s="1"/>
  <c r="BB36"/>
  <c r="G36"/>
  <c r="G28"/>
  <c r="BA28" s="1"/>
  <c r="BB28"/>
  <c r="BC28"/>
  <c r="BD28"/>
  <c r="BE28"/>
  <c r="G29"/>
  <c r="G30"/>
  <c r="G31"/>
  <c r="BA31" s="1"/>
  <c r="BB31"/>
  <c r="BC31"/>
  <c r="BD31"/>
  <c r="BE31"/>
  <c r="G15"/>
  <c r="G14"/>
  <c r="G18"/>
  <c r="BA45" l="1"/>
  <c r="BA47" s="1"/>
  <c r="G42"/>
  <c r="BB42"/>
  <c r="BD42"/>
  <c r="BA36"/>
  <c r="BA42" s="1"/>
  <c r="C33"/>
  <c r="BE33"/>
  <c r="BC33"/>
  <c r="G33"/>
  <c r="E10" i="2" l="1"/>
  <c r="BB33" i="3"/>
  <c r="BD33"/>
  <c r="BA33"/>
  <c r="G13"/>
  <c r="G16"/>
  <c r="G17"/>
  <c r="BA17" s="1"/>
  <c r="G22"/>
  <c r="G23"/>
  <c r="G24"/>
  <c r="G9"/>
  <c r="BA9" s="1"/>
  <c r="G10"/>
  <c r="BA10" s="1"/>
  <c r="G11"/>
  <c r="BA11" s="1"/>
  <c r="G12"/>
  <c r="BA12" s="1"/>
  <c r="G8"/>
  <c r="BE22"/>
  <c r="BD22"/>
  <c r="BC22"/>
  <c r="BB22"/>
  <c r="BA22"/>
  <c r="B9" i="2"/>
  <c r="C25" i="3"/>
  <c r="BE17"/>
  <c r="BD17"/>
  <c r="BC17"/>
  <c r="BB17"/>
  <c r="BE13"/>
  <c r="BD13"/>
  <c r="BC13"/>
  <c r="BB13"/>
  <c r="BA13"/>
  <c r="BE12"/>
  <c r="BD12"/>
  <c r="BC12"/>
  <c r="BB12"/>
  <c r="BE11"/>
  <c r="BD11"/>
  <c r="BC11"/>
  <c r="BB11"/>
  <c r="BE10"/>
  <c r="BD10"/>
  <c r="BC10"/>
  <c r="BB10"/>
  <c r="BE9"/>
  <c r="BD9"/>
  <c r="BC9"/>
  <c r="BB9"/>
  <c r="BE8"/>
  <c r="BD8"/>
  <c r="BC8"/>
  <c r="BB8"/>
  <c r="B8" i="2"/>
  <c r="C19" i="3"/>
  <c r="H20" i="2"/>
  <c r="I19"/>
  <c r="C29" i="1"/>
  <c r="F29" s="1"/>
  <c r="C27"/>
  <c r="G18"/>
  <c r="BA8" i="3" l="1"/>
  <c r="BA19" s="1"/>
  <c r="G19"/>
  <c r="E8" i="2" s="1"/>
  <c r="BC25" i="3"/>
  <c r="G9" i="2" s="1"/>
  <c r="BC19" i="3"/>
  <c r="G8" i="2" s="1"/>
  <c r="BE19" i="3"/>
  <c r="I8" i="2" s="1"/>
  <c r="G25" i="3"/>
  <c r="E9" i="2" s="1"/>
  <c r="BB25" i="3"/>
  <c r="F9" i="2" s="1"/>
  <c r="BD25" i="3"/>
  <c r="H9" i="2" s="1"/>
  <c r="BA25" i="3"/>
  <c r="BE25"/>
  <c r="I9" i="2" s="1"/>
  <c r="BD19" i="3"/>
  <c r="H8" i="2" s="1"/>
  <c r="BB19" i="3"/>
  <c r="F8" i="2" s="1"/>
  <c r="E13" l="1"/>
  <c r="H13"/>
  <c r="C13" i="1" s="1"/>
  <c r="F13" i="2"/>
  <c r="C12" i="1" s="1"/>
  <c r="I13" i="2"/>
  <c r="C17" i="1" s="1"/>
  <c r="G13" i="2"/>
  <c r="C14" i="1" s="1"/>
  <c r="C11"/>
  <c r="C15" l="1"/>
  <c r="C18" s="1"/>
  <c r="C19" s="1"/>
  <c r="F26" s="1"/>
  <c r="F27" s="1"/>
  <c r="F30" s="1"/>
</calcChain>
</file>

<file path=xl/sharedStrings.xml><?xml version="1.0" encoding="utf-8"?>
<sst xmlns="http://schemas.openxmlformats.org/spreadsheetml/2006/main" count="150" uniqueCount="102">
  <si>
    <t>POLOŽKOVÝ ROZPOČET</t>
  </si>
  <si>
    <t>Rozpočet</t>
  </si>
  <si>
    <t xml:space="preserve"> </t>
  </si>
  <si>
    <t>Projektant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</si>
  <si>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</si>
  <si>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</si>
  <si>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</si>
  <si>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</si>
  <si>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</si>
  <si>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</si>
  <si>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</si>
  <si>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</si>
  <si>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</si>
  <si>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</si>
  <si>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</si>
  <si>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</si>
  <si>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</si>
  <si>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</si>
  <si>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</si>
  <si>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</si>
  <si>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</si>
  <si>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</si>
  <si>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</si>
  <si>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</si>
  <si>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</si>
  <si>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</si>
  <si>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</si>
  <si>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</si>
  <si>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</si>
  <si>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</si>
  <si>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</si>
  <si>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</si>
  <si>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</si>
  <si>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</si>
  <si>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</si>
  <si>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</si>
  <si>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</si>
  <si>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</si>
  <si>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Stavba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</si>
  <si>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</si>
  <si>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</si>
  <si>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</si>
  <si>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</si>
  <si>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</si>
  <si>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</si>
  <si>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</si>
  <si>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</si>
  <si>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</si>
  <si>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</si>
  <si>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</si>
  <si>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</si>
  <si>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</si>
  <si>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</si>
  <si>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</si>
  <si>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</si>
  <si>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</si>
  <si>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</si>
  <si>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</si>
  <si>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</si>
  <si>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</si>
  <si>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Zemní práce</t>
  </si>
  <si>
    <t>Celkem za</t>
  </si>
  <si>
    <t>kg</t>
  </si>
  <si>
    <t>Komunikace</t>
  </si>
  <si>
    <r>
      <t>m</t>
    </r>
    <r>
      <rPr>
        <vertAlign val="superscript"/>
        <sz val="8"/>
        <rFont val="Arial"/>
        <family val="2"/>
        <charset val="238"/>
      </rPr>
      <t>3</t>
    </r>
  </si>
  <si>
    <r>
      <t>m</t>
    </r>
    <r>
      <rPr>
        <vertAlign val="superscript"/>
        <sz val="8"/>
        <rFont val="Arial"/>
        <family val="2"/>
        <charset val="238"/>
      </rPr>
      <t>2</t>
    </r>
  </si>
  <si>
    <t>ks</t>
  </si>
  <si>
    <t>Směs trávníková parková</t>
  </si>
  <si>
    <r>
      <t>Netkaná geotextilie 500 g/m</t>
    </r>
    <r>
      <rPr>
        <b/>
        <vertAlign val="superscript"/>
        <sz val="8"/>
        <color rgb="FF002060"/>
        <rFont val="Arial"/>
        <family val="2"/>
        <charset val="238"/>
      </rPr>
      <t>2</t>
    </r>
  </si>
  <si>
    <t>bm</t>
  </si>
  <si>
    <t>Odstranění pařezů D do 500 mm</t>
  </si>
  <si>
    <t>t</t>
  </si>
  <si>
    <t>Zpevněné komunikace z MZK, márnice</t>
  </si>
  <si>
    <t>Obnova páteřních cest a oprava márnice na hřbitově ve Vysokém nad Jizerou</t>
  </si>
  <si>
    <t>Vodorovné přemístění pařezů D do 500 mm do 2000 m</t>
  </si>
  <si>
    <t>Zemní práce, odkopávky pro zpevněné plochy do 20 cm</t>
  </si>
  <si>
    <t>Vodorovné přemístění výkopku do 10 m s nakládáním</t>
  </si>
  <si>
    <t>Příplatek přemístění zkd 10 m</t>
  </si>
  <si>
    <t>Vodorovné přemístění zemin pro úpravu terénu</t>
  </si>
  <si>
    <t>Vodorovné přemístění výkopku z hor. 1-4 do 2000 m bez skládkovného na místo určené objednatelem</t>
  </si>
  <si>
    <t>Nakládání a prosátí zeminy ručně</t>
  </si>
  <si>
    <t>Úprava pláně se zhutněním ručně</t>
  </si>
  <si>
    <t>Plošná úprava terénu, nerovností, doplnění zeminy u obrubníků, založení trávníku bez následné údržby</t>
  </si>
  <si>
    <t>Zřízení vrstvy z geotextilie skl., š. do 3 m</t>
  </si>
  <si>
    <t>Kryt z kameniva KVK - štěrkodrť 0/45 a KD8/11/16 tl. do 20 cm se zhutněním</t>
  </si>
  <si>
    <t>Úpravy povrchů vnější - márnice</t>
  </si>
  <si>
    <t>Postřik cementový, ručně</t>
  </si>
  <si>
    <t>Omítka jádrová soklová, ručně</t>
  </si>
  <si>
    <t>Čištění zdiva smíšeného, spár</t>
  </si>
  <si>
    <t>Omítka stěn vnější ze SMS břizolit, ručně</t>
  </si>
  <si>
    <t>Doplňující práce na komunikaci</t>
  </si>
  <si>
    <t>Osazení obrůbníků betonových v. 20-25 cm, š. 5 cm</t>
  </si>
  <si>
    <t>Lože a opěry z betonu prostého C 12/15</t>
  </si>
  <si>
    <t>m</t>
  </si>
  <si>
    <t>Řezání obrubníku betonového tl. 5 cm</t>
  </si>
  <si>
    <t>Kamenivo těžené, kačírek praný vč. úpravy u zdi</t>
  </si>
  <si>
    <t>Obrubník přírodní 100x5x20 cm</t>
  </si>
  <si>
    <t>Staveništní přesun hmot</t>
  </si>
  <si>
    <t>Přesun hmot, pozemní komunikace, kryt dlážděný</t>
  </si>
  <si>
    <t>Zařízení stanoviště</t>
  </si>
  <si>
    <t>Kompletační činnost (IČD)</t>
  </si>
  <si>
    <t>Položkový rozpočet se skutečně vynaloženými výdaji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</si>
</sst>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"/>
    <numFmt numFmtId="166" formatCode="#,##0\ &quot;Kč&quot;"/>
  </numFmts>
  <fonts count="26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vertAlign val="superscript"/>
      <sz val="8"/>
      <name val="Arial"/>
      <family val="2"/>
      <charset val="238"/>
    </font>
    <font>
      <b/>
      <sz val="8"/>
      <color rgb="FF002060"/>
      <name val="Arial"/>
      <family val="2"/>
      <charset val="238"/>
    </font>
    <font>
      <b/>
      <vertAlign val="superscript"/>
      <sz val="8"/>
      <color rgb="FF002060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4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0" fontId="3" fillId="0" borderId="6" xfId="0" applyFont="1" applyBorder="1"/>
    <xf numFmtId="0" fontId="5" fillId="0" borderId="7" xfId="0" applyFont="1" applyBorder="1"/>
    <xf numFmtId="49" fontId="5" fillId="0" borderId="8" xfId="0" applyNumberFormat="1" applyFont="1" applyBorder="1"/>
    <xf numFmtId="49" fontId="5" fillId="0" borderId="7" xfId="0" applyNumberFormat="1" applyFont="1" applyBorder="1"/>
    <xf numFmtId="0" fontId="5" fillId="0" borderId="9" xfId="0" applyFont="1" applyBorder="1"/>
    <xf numFmtId="0" fontId="5" fillId="0" borderId="10" xfId="0" applyFont="1" applyBorder="1" applyAlignment="1">
      <alignment horizontal="left"/>
    </xf>
    <xf numFmtId="0" fontId="5" fillId="0" borderId="13" xfId="0" applyFont="1" applyBorder="1"/>
    <xf numFmtId="0" fontId="5" fillId="0" borderId="9" xfId="0" applyNumberFormat="1" applyFont="1" applyBorder="1"/>
    <xf numFmtId="0" fontId="5" fillId="0" borderId="14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4" xfId="0" applyFont="1" applyBorder="1" applyAlignment="1">
      <alignment horizontal="left"/>
    </xf>
    <xf numFmtId="0" fontId="0" fillId="0" borderId="0" xfId="0" applyBorder="1"/>
    <xf numFmtId="0" fontId="5" fillId="0" borderId="9" xfId="0" applyFont="1" applyFill="1" applyBorder="1" applyAlignment="1"/>
    <xf numFmtId="0" fontId="5" fillId="0" borderId="14" xfId="0" applyFont="1" applyFill="1" applyBorder="1" applyAlignment="1"/>
    <xf numFmtId="0" fontId="1" fillId="0" borderId="0" xfId="0" applyFont="1" applyFill="1" applyBorder="1" applyAlignment="1"/>
    <xf numFmtId="0" fontId="5" fillId="0" borderId="9" xfId="0" applyFont="1" applyBorder="1" applyAlignment="1"/>
    <xf numFmtId="0" fontId="5" fillId="0" borderId="14" xfId="0" applyFont="1" applyBorder="1" applyAlignment="1"/>
    <xf numFmtId="3" fontId="0" fillId="0" borderId="0" xfId="0" applyNumberFormat="1"/>
    <xf numFmtId="0" fontId="5" fillId="0" borderId="6" xfId="0" applyFont="1" applyBorder="1"/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2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4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centerContinuous"/>
    </xf>
    <xf numFmtId="0" fontId="4" fillId="2" borderId="21" xfId="0" applyFont="1" applyFill="1" applyBorder="1" applyAlignment="1">
      <alignment horizontal="centerContinuous"/>
    </xf>
    <xf numFmtId="0" fontId="3" fillId="2" borderId="21" xfId="0" applyFont="1" applyFill="1" applyBorder="1" applyAlignment="1">
      <alignment horizontal="centerContinuous"/>
    </xf>
    <xf numFmtId="0" fontId="3" fillId="0" borderId="23" xfId="0" applyFont="1" applyBorder="1"/>
    <xf numFmtId="0" fontId="3" fillId="0" borderId="24" xfId="0" applyFont="1" applyBorder="1"/>
    <xf numFmtId="3" fontId="3" fillId="0" borderId="5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8" xfId="0" applyNumberFormat="1" applyFont="1" applyBorder="1"/>
    <xf numFmtId="0" fontId="3" fillId="0" borderId="7" xfId="0" applyFont="1" applyBorder="1"/>
    <xf numFmtId="0" fontId="3" fillId="0" borderId="25" xfId="0" applyFont="1" applyBorder="1"/>
    <xf numFmtId="0" fontId="3" fillId="0" borderId="24" xfId="0" applyFont="1" applyBorder="1" applyAlignment="1">
      <alignment shrinkToFit="1"/>
    </xf>
    <xf numFmtId="0" fontId="3" fillId="0" borderId="26" xfId="0" applyFont="1" applyBorder="1"/>
    <xf numFmtId="0" fontId="3" fillId="0" borderId="11" xfId="0" applyFont="1" applyBorder="1"/>
    <xf numFmtId="0" fontId="3" fillId="0" borderId="0" xfId="0" applyFont="1" applyBorder="1"/>
    <xf numFmtId="3" fontId="3" fillId="0" borderId="27" xfId="0" applyNumberFormat="1" applyFont="1" applyBorder="1"/>
    <xf numFmtId="0" fontId="3" fillId="0" borderId="28" xfId="0" applyFont="1" applyBorder="1"/>
    <xf numFmtId="3" fontId="3" fillId="0" borderId="29" xfId="0" applyNumberFormat="1" applyFont="1" applyBorder="1"/>
    <xf numFmtId="0" fontId="3" fillId="0" borderId="30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1" xfId="0" applyFont="1" applyFill="1" applyBorder="1"/>
    <xf numFmtId="0" fontId="4" fillId="2" borderId="32" xfId="0" applyFont="1" applyFill="1" applyBorder="1"/>
    <xf numFmtId="0" fontId="3" fillId="0" borderId="12" xfId="0" applyFont="1" applyBorder="1"/>
    <xf numFmtId="0" fontId="3" fillId="0" borderId="0" xfId="0" applyFont="1"/>
    <xf numFmtId="0" fontId="3" fillId="0" borderId="33" xfId="0" applyFont="1" applyBorder="1"/>
    <xf numFmtId="0" fontId="3" fillId="0" borderId="34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165" fontId="3" fillId="0" borderId="39" xfId="0" applyNumberFormat="1" applyFont="1" applyBorder="1" applyAlignment="1">
      <alignment horizontal="right"/>
    </xf>
    <xf numFmtId="0" fontId="3" fillId="0" borderId="39" xfId="0" applyFont="1" applyBorder="1"/>
    <xf numFmtId="0" fontId="3" fillId="0" borderId="8" xfId="0" applyFont="1" applyBorder="1"/>
    <xf numFmtId="165" fontId="3" fillId="0" borderId="7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29" xfId="0" applyFont="1" applyFill="1" applyBorder="1"/>
    <xf numFmtId="0" fontId="7" fillId="2" borderId="30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0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5" fillId="0" borderId="0" xfId="0" applyFont="1" applyBorder="1"/>
    <xf numFmtId="3" fontId="3" fillId="0" borderId="34" xfId="0" applyNumberFormat="1" applyFont="1" applyBorder="1"/>
    <xf numFmtId="0" fontId="4" fillId="2" borderId="20" xfId="0" applyFont="1" applyFill="1" applyBorder="1"/>
    <xf numFmtId="0" fontId="4" fillId="2" borderId="21" xfId="0" applyFont="1" applyFill="1" applyBorder="1"/>
    <xf numFmtId="3" fontId="4" fillId="2" borderId="22" xfId="0" applyNumberFormat="1" applyFont="1" applyFill="1" applyBorder="1"/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2" xfId="0" applyFont="1" applyFill="1" applyBorder="1"/>
    <xf numFmtId="0" fontId="4" fillId="2" borderId="47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2" xfId="0" applyNumberFormat="1" applyFont="1" applyFill="1" applyBorder="1" applyAlignment="1">
      <alignment horizontal="right"/>
    </xf>
    <xf numFmtId="0" fontId="3" fillId="0" borderId="16" xfId="0" applyFont="1" applyBorder="1"/>
    <xf numFmtId="3" fontId="3" fillId="0" borderId="25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3" fontId="3" fillId="0" borderId="35" xfId="0" applyNumberFormat="1" applyFont="1" applyBorder="1" applyAlignment="1">
      <alignment horizontal="right"/>
    </xf>
    <xf numFmtId="4" fontId="3" fillId="0" borderId="24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29" xfId="0" applyFont="1" applyFill="1" applyBorder="1"/>
    <xf numFmtId="0" fontId="3" fillId="2" borderId="29" xfId="0" applyFont="1" applyFill="1" applyBorder="1"/>
    <xf numFmtId="4" fontId="3" fillId="2" borderId="48" xfId="0" applyNumberFormat="1" applyFont="1" applyFill="1" applyBorder="1"/>
    <xf numFmtId="4" fontId="3" fillId="2" borderId="28" xfId="0" applyNumberFormat="1" applyFont="1" applyFill="1" applyBorder="1"/>
    <xf numFmtId="4" fontId="3" fillId="2" borderId="29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9" xfId="1" applyNumberFormat="1" applyFont="1" applyFill="1" applyBorder="1"/>
    <xf numFmtId="0" fontId="5" fillId="2" borderId="7" xfId="1" applyFont="1" applyFill="1" applyBorder="1" applyAlignment="1">
      <alignment horizontal="center"/>
    </xf>
    <xf numFmtId="0" fontId="5" fillId="2" borderId="7" xfId="1" applyNumberFormat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4" fillId="0" borderId="49" xfId="1" applyFont="1" applyBorder="1" applyAlignment="1">
      <alignment horizontal="center"/>
    </xf>
    <xf numFmtId="49" fontId="4" fillId="0" borderId="49" xfId="1" applyNumberFormat="1" applyFont="1" applyBorder="1" applyAlignment="1">
      <alignment horizontal="left"/>
    </xf>
    <xf numFmtId="0" fontId="4" fillId="0" borderId="50" xfId="1" applyFont="1" applyBorder="1"/>
    <xf numFmtId="0" fontId="3" fillId="0" borderId="8" xfId="1" applyFont="1" applyBorder="1" applyAlignment="1">
      <alignment horizontal="center"/>
    </xf>
    <xf numFmtId="0" fontId="3" fillId="0" borderId="8" xfId="1" applyNumberFormat="1" applyFont="1" applyBorder="1" applyAlignment="1">
      <alignment horizontal="right"/>
    </xf>
    <xf numFmtId="0" fontId="3" fillId="0" borderId="7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1" xfId="1" applyFont="1" applyBorder="1" applyAlignment="1">
      <alignment horizontal="center" vertical="top"/>
    </xf>
    <xf numFmtId="49" fontId="17" fillId="0" borderId="51" xfId="1" applyNumberFormat="1" applyFont="1" applyBorder="1" applyAlignment="1">
      <alignment horizontal="left" vertical="top"/>
    </xf>
    <xf numFmtId="0" fontId="17" fillId="0" borderId="51" xfId="1" applyFont="1" applyBorder="1" applyAlignment="1">
      <alignment vertical="top" wrapText="1"/>
    </xf>
    <xf numFmtId="49" fontId="17" fillId="0" borderId="51" xfId="1" applyNumberFormat="1" applyFont="1" applyBorder="1" applyAlignment="1">
      <alignment horizontal="center" shrinkToFit="1"/>
    </xf>
    <xf numFmtId="4" fontId="17" fillId="0" borderId="51" xfId="1" applyNumberFormat="1" applyFont="1" applyBorder="1" applyAlignment="1">
      <alignment horizontal="right"/>
    </xf>
    <xf numFmtId="4" fontId="17" fillId="0" borderId="51" xfId="1" applyNumberFormat="1" applyFont="1" applyBorder="1"/>
    <xf numFmtId="0" fontId="18" fillId="0" borderId="0" xfId="1" applyFont="1"/>
    <xf numFmtId="0" fontId="3" fillId="2" borderId="9" xfId="1" applyFont="1" applyFill="1" applyBorder="1" applyAlignment="1">
      <alignment horizontal="center"/>
    </xf>
    <xf numFmtId="49" fontId="19" fillId="2" borderId="9" xfId="1" applyNumberFormat="1" applyFont="1" applyFill="1" applyBorder="1" applyAlignment="1">
      <alignment horizontal="left"/>
    </xf>
    <xf numFmtId="0" fontId="19" fillId="2" borderId="50" xfId="1" applyFont="1" applyFill="1" applyBorder="1"/>
    <xf numFmtId="0" fontId="3" fillId="2" borderId="8" xfId="1" applyFont="1" applyFill="1" applyBorder="1" applyAlignment="1">
      <alignment horizontal="center"/>
    </xf>
    <xf numFmtId="4" fontId="3" fillId="2" borderId="8" xfId="1" applyNumberFormat="1" applyFont="1" applyFill="1" applyBorder="1" applyAlignment="1">
      <alignment horizontal="right"/>
    </xf>
    <xf numFmtId="4" fontId="3" fillId="2" borderId="7" xfId="1" applyNumberFormat="1" applyFont="1" applyFill="1" applyBorder="1" applyAlignment="1">
      <alignment horizontal="right"/>
    </xf>
    <xf numFmtId="4" fontId="4" fillId="2" borderId="9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0" fillId="0" borderId="0" xfId="1" applyFont="1" applyAlignment="1"/>
    <xf numFmtId="0" fontId="10" fillId="0" borderId="0" xfId="1" applyAlignment="1">
      <alignment horizontal="right"/>
    </xf>
    <xf numFmtId="0" fontId="21" fillId="0" borderId="0" xfId="1" applyFont="1" applyBorder="1"/>
    <xf numFmtId="3" fontId="21" fillId="0" borderId="0" xfId="1" applyNumberFormat="1" applyFont="1" applyBorder="1" applyAlignment="1">
      <alignment horizontal="right"/>
    </xf>
    <xf numFmtId="4" fontId="21" fillId="0" borderId="0" xfId="1" applyNumberFormat="1" applyFont="1" applyBorder="1"/>
    <xf numFmtId="0" fontId="20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1" xfId="0" applyNumberFormat="1" applyFont="1" applyBorder="1"/>
    <xf numFmtId="3" fontId="3" fillId="0" borderId="49" xfId="0" applyNumberFormat="1" applyFont="1" applyBorder="1"/>
    <xf numFmtId="3" fontId="3" fillId="0" borderId="52" xfId="0" applyNumberFormat="1" applyFont="1" applyBorder="1"/>
    <xf numFmtId="0" fontId="5" fillId="3" borderId="15" xfId="0" applyFont="1" applyFill="1" applyBorder="1"/>
    <xf numFmtId="0" fontId="23" fillId="0" borderId="51" xfId="1" applyFont="1" applyBorder="1" applyAlignment="1">
      <alignment vertical="top" wrapText="1"/>
    </xf>
    <xf numFmtId="0" fontId="17" fillId="0" borderId="51" xfId="1" applyNumberFormat="1" applyFont="1" applyBorder="1" applyAlignment="1">
      <alignment horizontal="left" vertical="top"/>
    </xf>
    <xf numFmtId="4" fontId="25" fillId="0" borderId="51" xfId="1" applyNumberFormat="1" applyFont="1" applyBorder="1"/>
    <xf numFmtId="49" fontId="25" fillId="0" borderId="51" xfId="1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centerContinuous"/>
    </xf>
    <xf numFmtId="49" fontId="4" fillId="3" borderId="31" xfId="1" applyNumberFormat="1" applyFont="1" applyFill="1" applyBorder="1"/>
    <xf numFmtId="0" fontId="0" fillId="3" borderId="0" xfId="0" applyFill="1"/>
    <xf numFmtId="0" fontId="19" fillId="0" borderId="50" xfId="1" applyFont="1" applyFill="1" applyBorder="1"/>
    <xf numFmtId="0" fontId="3" fillId="0" borderId="8" xfId="1" applyFont="1" applyFill="1" applyBorder="1" applyAlignment="1">
      <alignment horizontal="center"/>
    </xf>
    <xf numFmtId="4" fontId="3" fillId="0" borderId="8" xfId="1" applyNumberFormat="1" applyFont="1" applyFill="1" applyBorder="1" applyAlignment="1">
      <alignment horizontal="right"/>
    </xf>
    <xf numFmtId="4" fontId="4" fillId="0" borderId="7" xfId="1" applyNumberFormat="1" applyFont="1" applyFill="1" applyBorder="1"/>
    <xf numFmtId="0" fontId="4" fillId="0" borderId="36" xfId="1" applyFont="1" applyBorder="1"/>
    <xf numFmtId="0" fontId="3" fillId="0" borderId="9" xfId="1" applyFont="1" applyFill="1" applyBorder="1" applyAlignment="1">
      <alignment horizontal="center"/>
    </xf>
    <xf numFmtId="49" fontId="19" fillId="0" borderId="9" xfId="1" applyNumberFormat="1" applyFont="1" applyFill="1" applyBorder="1" applyAlignment="1">
      <alignment horizontal="left"/>
    </xf>
    <xf numFmtId="0" fontId="3" fillId="0" borderId="24" xfId="1" applyFont="1" applyBorder="1" applyAlignment="1">
      <alignment horizontal="center"/>
    </xf>
    <xf numFmtId="0" fontId="3" fillId="0" borderId="24" xfId="1" applyNumberFormat="1" applyFont="1" applyBorder="1" applyAlignment="1">
      <alignment horizontal="right"/>
    </xf>
    <xf numFmtId="0" fontId="3" fillId="0" borderId="35" xfId="1" applyNumberFormat="1" applyFont="1" applyBorder="1"/>
    <xf numFmtId="0" fontId="17" fillId="0" borderId="60" xfId="1" applyFont="1" applyBorder="1" applyAlignment="1">
      <alignment vertical="top" wrapText="1"/>
    </xf>
    <xf numFmtId="4" fontId="17" fillId="0" borderId="39" xfId="1" applyNumberFormat="1" applyFont="1" applyBorder="1" applyAlignment="1">
      <alignment horizontal="right"/>
    </xf>
    <xf numFmtId="4" fontId="17" fillId="0" borderId="9" xfId="1" applyNumberFormat="1" applyFont="1" applyBorder="1" applyAlignment="1">
      <alignment horizontal="right"/>
    </xf>
    <xf numFmtId="4" fontId="25" fillId="0" borderId="9" xfId="1" applyNumberFormat="1" applyFont="1" applyBorder="1" applyAlignment="1">
      <alignment horizontal="right"/>
    </xf>
    <xf numFmtId="4" fontId="25" fillId="0" borderId="39" xfId="1" applyNumberFormat="1" applyFont="1" applyBorder="1" applyAlignment="1">
      <alignment horizontal="right"/>
    </xf>
    <xf numFmtId="0" fontId="25" fillId="0" borderId="60" xfId="1" applyFont="1" applyBorder="1" applyAlignment="1">
      <alignment vertical="top" wrapText="1"/>
    </xf>
    <xf numFmtId="49" fontId="5" fillId="3" borderId="3" xfId="0" applyNumberFormat="1" applyFont="1" applyFill="1" applyBorder="1" applyAlignment="1">
      <alignment horizontal="centerContinuous"/>
    </xf>
    <xf numFmtId="49" fontId="5" fillId="3" borderId="5" xfId="0" applyNumberFormat="1" applyFont="1" applyFill="1" applyBorder="1" applyAlignment="1">
      <alignment horizontal="left"/>
    </xf>
    <xf numFmtId="0" fontId="9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5" fillId="0" borderId="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66" fontId="7" fillId="2" borderId="53" xfId="0" applyNumberFormat="1" applyFont="1" applyFill="1" applyBorder="1" applyAlignment="1">
      <alignment horizontal="right" indent="2"/>
    </xf>
    <xf numFmtId="166" fontId="7" fillId="2" borderId="48" xfId="0" applyNumberFormat="1" applyFont="1" applyFill="1" applyBorder="1" applyAlignment="1">
      <alignment horizontal="right" indent="2"/>
    </xf>
    <xf numFmtId="0" fontId="3" fillId="0" borderId="28" xfId="0" applyFont="1" applyBorder="1" applyAlignment="1">
      <alignment horizontal="center" shrinkToFit="1"/>
    </xf>
    <xf numFmtId="0" fontId="3" fillId="0" borderId="30" xfId="0" applyFont="1" applyBorder="1" applyAlignment="1">
      <alignment horizontal="center" shrinkToFit="1"/>
    </xf>
    <xf numFmtId="166" fontId="3" fillId="0" borderId="50" xfId="0" applyNumberFormat="1" applyFont="1" applyBorder="1" applyAlignment="1">
      <alignment horizontal="right" indent="2"/>
    </xf>
    <xf numFmtId="166" fontId="3" fillId="0" borderId="14" xfId="0" applyNumberFormat="1" applyFont="1" applyBorder="1" applyAlignment="1">
      <alignment horizontal="right" indent="2"/>
    </xf>
    <xf numFmtId="0" fontId="3" fillId="0" borderId="54" xfId="1" applyFont="1" applyBorder="1" applyAlignment="1">
      <alignment horizontal="center"/>
    </xf>
    <xf numFmtId="0" fontId="3" fillId="0" borderId="55" xfId="1" applyFont="1" applyBorder="1" applyAlignment="1">
      <alignment horizontal="center"/>
    </xf>
    <xf numFmtId="0" fontId="3" fillId="0" borderId="56" xfId="1" applyFont="1" applyBorder="1" applyAlignment="1">
      <alignment horizontal="center"/>
    </xf>
    <xf numFmtId="0" fontId="3" fillId="0" borderId="57" xfId="1" applyFont="1" applyBorder="1" applyAlignment="1">
      <alignment horizontal="center"/>
    </xf>
    <xf numFmtId="3" fontId="4" fillId="2" borderId="29" xfId="0" applyNumberFormat="1" applyFont="1" applyFill="1" applyBorder="1" applyAlignment="1">
      <alignment horizontal="right"/>
    </xf>
    <xf numFmtId="3" fontId="4" fillId="2" borderId="48" xfId="0" applyNumberFormat="1" applyFont="1" applyFill="1" applyBorder="1" applyAlignment="1">
      <alignment horizontal="right"/>
    </xf>
    <xf numFmtId="49" fontId="4" fillId="0" borderId="41" xfId="1" applyNumberFormat="1" applyFont="1" applyBorder="1" applyAlignment="1">
      <alignment horizontal="left"/>
    </xf>
    <xf numFmtId="49" fontId="4" fillId="0" borderId="40" xfId="1" applyNumberFormat="1" applyFont="1" applyBorder="1" applyAlignment="1">
      <alignment horizontal="left"/>
    </xf>
    <xf numFmtId="49" fontId="4" fillId="0" borderId="42" xfId="1" applyNumberFormat="1" applyFont="1" applyBorder="1" applyAlignment="1">
      <alignment horizontal="left"/>
    </xf>
    <xf numFmtId="49" fontId="4" fillId="0" borderId="58" xfId="1" applyNumberFormat="1" applyFont="1" applyBorder="1" applyAlignment="1">
      <alignment horizontal="left"/>
    </xf>
    <xf numFmtId="49" fontId="4" fillId="0" borderId="43" xfId="1" applyNumberFormat="1" applyFont="1" applyBorder="1" applyAlignment="1">
      <alignment horizontal="left"/>
    </xf>
    <xf numFmtId="49" fontId="4" fillId="0" borderId="59" xfId="1" applyNumberFormat="1" applyFont="1" applyBorder="1" applyAlignment="1">
      <alignment horizontal="left"/>
    </xf>
    <xf numFmtId="0" fontId="13" fillId="0" borderId="0" xfId="1" applyFont="1" applyAlignment="1">
      <alignment horizontal="center"/>
    </xf>
    <xf numFmtId="49" fontId="3" fillId="0" borderId="56" xfId="1" applyNumberFormat="1" applyFont="1" applyBorder="1" applyAlignment="1">
      <alignment horizontal="center"/>
    </xf>
    <xf numFmtId="0" fontId="17" fillId="0" borderId="9" xfId="1" applyFont="1" applyBorder="1" applyAlignment="1">
      <alignment vertical="top" wrapText="1"/>
    </xf>
    <xf numFmtId="49" fontId="17" fillId="0" borderId="9" xfId="1" applyNumberFormat="1" applyFont="1" applyBorder="1" applyAlignment="1">
      <alignment horizontal="center" shrinkToFit="1"/>
    </xf>
    <xf numFmtId="0" fontId="19" fillId="0" borderId="36" xfId="1" applyFont="1" applyFill="1" applyBorder="1"/>
    <xf numFmtId="0" fontId="3" fillId="0" borderId="24" xfId="1" applyFont="1" applyFill="1" applyBorder="1" applyAlignment="1">
      <alignment horizontal="center"/>
    </xf>
    <xf numFmtId="4" fontId="3" fillId="0" borderId="24" xfId="1" applyNumberFormat="1" applyFont="1" applyFill="1" applyBorder="1" applyAlignment="1">
      <alignment horizontal="right"/>
    </xf>
    <xf numFmtId="4" fontId="4" fillId="0" borderId="35" xfId="1" applyNumberFormat="1" applyFont="1" applyFill="1" applyBorder="1"/>
    <xf numFmtId="4" fontId="3" fillId="0" borderId="12" xfId="0" applyNumberFormat="1" applyFont="1" applyBorder="1"/>
    <xf numFmtId="4" fontId="4" fillId="2" borderId="44" xfId="0" applyNumberFormat="1" applyFont="1" applyFill="1" applyBorder="1"/>
    <xf numFmtId="3" fontId="3" fillId="0" borderId="9" xfId="0" applyNumberFormat="1" applyFont="1" applyBorder="1" applyAlignment="1">
      <alignment horizontal="right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1"/>
  <sheetViews>
    <sheetView tabSelected="1" workbookViewId="0">
      <selection activeCell="G18" sqref="G18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>
      <c r="A1" s="1" t="s">
        <v>0</v>
      </c>
      <c r="B1" s="2"/>
      <c r="C1" s="169"/>
      <c r="D1" s="2"/>
      <c r="E1" s="2"/>
      <c r="F1" s="2"/>
      <c r="G1" s="2"/>
    </row>
    <row r="2" spans="1:57" ht="12.75" customHeight="1">
      <c r="A2" s="3" t="s">
        <v>1</v>
      </c>
      <c r="B2" s="4"/>
      <c r="C2" s="170" t="s">
        <v>73</v>
      </c>
      <c r="D2" s="188"/>
      <c r="E2" s="164"/>
      <c r="F2" s="171"/>
      <c r="G2" s="189"/>
    </row>
    <row r="3" spans="1:57" ht="3" hidden="1" customHeight="1">
      <c r="A3" s="5"/>
      <c r="B3" s="6"/>
      <c r="C3" s="7"/>
      <c r="D3" s="7"/>
      <c r="E3" s="8"/>
      <c r="F3" s="9"/>
      <c r="G3" s="10"/>
    </row>
    <row r="4" spans="1:57">
      <c r="A4" s="11" t="s">
        <v>3</v>
      </c>
      <c r="B4" s="9"/>
      <c r="C4" s="192"/>
      <c r="D4" s="192"/>
      <c r="E4" s="193"/>
      <c r="F4" s="12"/>
      <c r="G4" s="13"/>
      <c r="H4" s="14"/>
      <c r="I4" s="15"/>
    </row>
    <row r="5" spans="1:57">
      <c r="A5" s="11" t="s">
        <v>4</v>
      </c>
      <c r="B5" s="9"/>
      <c r="C5" s="192"/>
      <c r="D5" s="192"/>
      <c r="E5" s="193"/>
      <c r="F5" s="9"/>
      <c r="G5" s="16"/>
      <c r="H5" s="17"/>
    </row>
    <row r="6" spans="1:57">
      <c r="A6" s="11" t="s">
        <v>5</v>
      </c>
      <c r="B6" s="9"/>
      <c r="C6" s="192"/>
      <c r="D6" s="192"/>
      <c r="E6" s="192"/>
      <c r="F6" s="18"/>
      <c r="G6" s="19"/>
      <c r="H6" s="20"/>
    </row>
    <row r="7" spans="1:57" ht="13.5" customHeight="1">
      <c r="A7" s="11" t="s">
        <v>6</v>
      </c>
      <c r="B7" s="9"/>
      <c r="C7" s="192"/>
      <c r="D7" s="192"/>
      <c r="E7" s="192"/>
      <c r="F7" s="21" t="s">
        <v>7</v>
      </c>
      <c r="G7" s="22"/>
      <c r="H7" s="17"/>
      <c r="BA7" s="23"/>
      <c r="BB7" s="23"/>
      <c r="BC7" s="23"/>
      <c r="BD7" s="23"/>
      <c r="BE7" s="23"/>
    </row>
    <row r="8" spans="1:57" ht="12.75" customHeight="1">
      <c r="A8" s="24" t="s">
        <v>8</v>
      </c>
      <c r="B8" s="6"/>
      <c r="C8" s="194"/>
      <c r="D8" s="194"/>
      <c r="E8" s="194"/>
      <c r="F8" s="25" t="s">
        <v>9</v>
      </c>
      <c r="G8" s="26"/>
      <c r="H8" s="17"/>
    </row>
    <row r="9" spans="1:57" ht="28.5" customHeight="1" thickBot="1">
      <c r="A9" s="27" t="s">
        <v>10</v>
      </c>
      <c r="B9" s="28"/>
      <c r="C9" s="28"/>
      <c r="D9" s="28"/>
      <c r="E9" s="29"/>
      <c r="F9" s="29"/>
      <c r="G9" s="30"/>
      <c r="H9" s="17"/>
    </row>
    <row r="10" spans="1:57" ht="17.25" customHeight="1" thickBot="1">
      <c r="A10" s="31" t="s">
        <v>11</v>
      </c>
      <c r="B10" s="32"/>
      <c r="C10" s="33"/>
      <c r="D10" s="34" t="s">
        <v>12</v>
      </c>
      <c r="E10" s="35"/>
      <c r="F10" s="35"/>
      <c r="G10" s="33"/>
    </row>
    <row r="11" spans="1:57" ht="15.95" customHeight="1">
      <c r="A11" s="36"/>
      <c r="B11" s="37" t="s">
        <v>13</v>
      </c>
      <c r="C11" s="38">
        <f>HSV</f>
        <v>475147.73000000004</v>
      </c>
      <c r="D11" s="39" t="s">
        <v>99</v>
      </c>
      <c r="E11" s="40"/>
      <c r="F11" s="41"/>
      <c r="G11" s="38">
        <f>Rekapitulace!I18</f>
        <v>8552.6591400000016</v>
      </c>
    </row>
    <row r="12" spans="1:57" ht="15.95" customHeight="1">
      <c r="A12" s="36" t="s">
        <v>14</v>
      </c>
      <c r="B12" s="37" t="s">
        <v>15</v>
      </c>
      <c r="C12" s="38">
        <f>PSV</f>
        <v>0</v>
      </c>
      <c r="D12" s="5" t="s">
        <v>100</v>
      </c>
      <c r="E12" s="42"/>
      <c r="F12" s="43"/>
      <c r="G12" s="38">
        <f>Rekapitulace!I19</f>
        <v>6652.0682200000001</v>
      </c>
    </row>
    <row r="13" spans="1:57" ht="15.95" customHeight="1">
      <c r="A13" s="36" t="s">
        <v>16</v>
      </c>
      <c r="B13" s="37" t="s">
        <v>17</v>
      </c>
      <c r="C13" s="38">
        <f>Mont</f>
        <v>0</v>
      </c>
      <c r="D13" s="5"/>
      <c r="E13" s="42"/>
      <c r="F13" s="43"/>
      <c r="G13" s="38"/>
    </row>
    <row r="14" spans="1:57" ht="15.95" customHeight="1">
      <c r="A14" s="44" t="s">
        <v>18</v>
      </c>
      <c r="B14" s="45" t="s">
        <v>19</v>
      </c>
      <c r="C14" s="38">
        <f>Dodavka</f>
        <v>0</v>
      </c>
      <c r="D14" s="5"/>
      <c r="E14" s="42"/>
      <c r="F14" s="43"/>
      <c r="G14" s="38"/>
    </row>
    <row r="15" spans="1:57" ht="15.95" customHeight="1">
      <c r="A15" s="46" t="s">
        <v>20</v>
      </c>
      <c r="B15" s="37"/>
      <c r="C15" s="38">
        <f>SUM(C11:C14)</f>
        <v>475147.73000000004</v>
      </c>
      <c r="D15" s="5"/>
      <c r="E15" s="42"/>
      <c r="F15" s="43"/>
      <c r="G15" s="38"/>
    </row>
    <row r="16" spans="1:57" ht="15.95" customHeight="1">
      <c r="A16" s="46"/>
      <c r="B16" s="37"/>
      <c r="C16" s="38"/>
      <c r="D16" s="5"/>
      <c r="E16" s="42"/>
      <c r="F16" s="43"/>
      <c r="G16" s="38"/>
    </row>
    <row r="17" spans="1:8" ht="15.95" customHeight="1">
      <c r="A17" s="46" t="s">
        <v>21</v>
      </c>
      <c r="B17" s="37"/>
      <c r="C17" s="38">
        <f>HZS</f>
        <v>0</v>
      </c>
      <c r="D17" s="5"/>
      <c r="E17" s="42"/>
      <c r="F17" s="43"/>
      <c r="G17" s="38"/>
    </row>
    <row r="18" spans="1:8" ht="15.95" customHeight="1">
      <c r="A18" s="47" t="s">
        <v>22</v>
      </c>
      <c r="B18" s="48"/>
      <c r="C18" s="38">
        <f>C15+C17</f>
        <v>475147.73000000004</v>
      </c>
      <c r="D18" s="5" t="s">
        <v>23</v>
      </c>
      <c r="E18" s="42"/>
      <c r="F18" s="43"/>
      <c r="G18" s="38">
        <f>G19-SUM(G11:G17)</f>
        <v>0</v>
      </c>
    </row>
    <row r="19" spans="1:8" ht="15.95" customHeight="1" thickBot="1">
      <c r="A19" s="197" t="s">
        <v>24</v>
      </c>
      <c r="B19" s="198"/>
      <c r="C19" s="49">
        <f>C18+G19</f>
        <v>490352.45736000006</v>
      </c>
      <c r="D19" s="50" t="s">
        <v>25</v>
      </c>
      <c r="E19" s="51"/>
      <c r="F19" s="52"/>
      <c r="G19" s="38">
        <f>G11+G12</f>
        <v>15204.727360000001</v>
      </c>
    </row>
    <row r="20" spans="1:8">
      <c r="A20" s="53" t="s">
        <v>26</v>
      </c>
      <c r="B20" s="54"/>
      <c r="C20" s="55"/>
      <c r="D20" s="54" t="s">
        <v>27</v>
      </c>
      <c r="E20" s="54"/>
      <c r="F20" s="56" t="s">
        <v>28</v>
      </c>
      <c r="G20" s="57"/>
    </row>
    <row r="21" spans="1:8">
      <c r="A21" s="47" t="s">
        <v>29</v>
      </c>
      <c r="B21" s="48"/>
      <c r="C21" s="58"/>
      <c r="D21" s="48" t="s">
        <v>29</v>
      </c>
      <c r="E21" s="59"/>
      <c r="F21" s="60" t="s">
        <v>29</v>
      </c>
      <c r="G21" s="61"/>
    </row>
    <row r="22" spans="1:8" ht="37.5" customHeight="1">
      <c r="A22" s="47" t="s">
        <v>30</v>
      </c>
      <c r="B22" s="62"/>
      <c r="C22" s="58"/>
      <c r="D22" s="48" t="s">
        <v>30</v>
      </c>
      <c r="E22" s="59"/>
      <c r="F22" s="60" t="s">
        <v>30</v>
      </c>
      <c r="G22" s="61"/>
    </row>
    <row r="23" spans="1:8">
      <c r="A23" s="47"/>
      <c r="B23" s="63"/>
      <c r="C23" s="58"/>
      <c r="D23" s="48"/>
      <c r="E23" s="59"/>
      <c r="F23" s="60"/>
      <c r="G23" s="61"/>
    </row>
    <row r="24" spans="1:8">
      <c r="A24" s="47" t="s">
        <v>31</v>
      </c>
      <c r="B24" s="48"/>
      <c r="C24" s="58"/>
      <c r="D24" s="60" t="s">
        <v>32</v>
      </c>
      <c r="E24" s="58"/>
      <c r="F24" s="64" t="s">
        <v>32</v>
      </c>
      <c r="G24" s="61"/>
    </row>
    <row r="25" spans="1:8" ht="69" customHeight="1">
      <c r="A25" s="47"/>
      <c r="B25" s="48"/>
      <c r="C25" s="65"/>
      <c r="D25" s="66"/>
      <c r="E25" s="65"/>
      <c r="F25" s="48"/>
      <c r="G25" s="61"/>
    </row>
    <row r="26" spans="1:8">
      <c r="A26" s="67" t="s">
        <v>33</v>
      </c>
      <c r="B26" s="68"/>
      <c r="C26" s="69">
        <v>21</v>
      </c>
      <c r="D26" s="68" t="s">
        <v>34</v>
      </c>
      <c r="E26" s="70"/>
      <c r="F26" s="199">
        <f>C19-F28</f>
        <v>490352.45736000006</v>
      </c>
      <c r="G26" s="200"/>
    </row>
    <row r="27" spans="1:8">
      <c r="A27" s="67" t="s">
        <v>35</v>
      </c>
      <c r="B27" s="68"/>
      <c r="C27" s="69">
        <f>SazbaDPH1</f>
        <v>21</v>
      </c>
      <c r="D27" s="68" t="s">
        <v>36</v>
      </c>
      <c r="E27" s="70"/>
      <c r="F27" s="199">
        <f>ROUND(PRODUCT(F26,C27/100),0)</f>
        <v>102974</v>
      </c>
      <c r="G27" s="200"/>
    </row>
    <row r="28" spans="1:8">
      <c r="A28" s="67" t="s">
        <v>33</v>
      </c>
      <c r="B28" s="68"/>
      <c r="C28" s="69">
        <v>0</v>
      </c>
      <c r="D28" s="68" t="s">
        <v>36</v>
      </c>
      <c r="E28" s="70"/>
      <c r="F28" s="199">
        <v>0</v>
      </c>
      <c r="G28" s="200"/>
    </row>
    <row r="29" spans="1:8">
      <c r="A29" s="67" t="s">
        <v>35</v>
      </c>
      <c r="B29" s="71"/>
      <c r="C29" s="72">
        <f>SazbaDPH2</f>
        <v>0</v>
      </c>
      <c r="D29" s="68" t="s">
        <v>36</v>
      </c>
      <c r="E29" s="43"/>
      <c r="F29" s="199">
        <f>ROUND(PRODUCT(F28,C29/100),0)</f>
        <v>0</v>
      </c>
      <c r="G29" s="200"/>
    </row>
    <row r="30" spans="1:8" s="76" customFormat="1" ht="19.5" customHeight="1" thickBot="1">
      <c r="A30" s="73" t="s">
        <v>37</v>
      </c>
      <c r="B30" s="74"/>
      <c r="C30" s="74"/>
      <c r="D30" s="74"/>
      <c r="E30" s="75"/>
      <c r="F30" s="195">
        <f>ROUND(SUM(F26:F29),0)</f>
        <v>593326</v>
      </c>
      <c r="G30" s="196"/>
    </row>
    <row r="32" spans="1:8">
      <c r="A32" s="77"/>
      <c r="B32" s="77"/>
      <c r="C32" s="77"/>
      <c r="D32" s="77"/>
      <c r="E32" s="77"/>
      <c r="F32" s="77"/>
      <c r="G32" s="77"/>
      <c r="H32" t="s">
        <v>2</v>
      </c>
    </row>
    <row r="33" spans="1:8" ht="14.25" customHeight="1">
      <c r="A33" s="77"/>
      <c r="B33" s="190"/>
      <c r="C33" s="190"/>
      <c r="D33" s="190"/>
      <c r="E33" s="190"/>
      <c r="F33" s="190"/>
      <c r="G33" s="190"/>
      <c r="H33" t="s">
        <v>2</v>
      </c>
    </row>
    <row r="34" spans="1:8" ht="12.75" customHeight="1">
      <c r="A34" s="78"/>
      <c r="B34" s="190"/>
      <c r="C34" s="190"/>
      <c r="D34" s="190"/>
      <c r="E34" s="190"/>
      <c r="F34" s="190"/>
      <c r="G34" s="190"/>
      <c r="H34" t="s">
        <v>2</v>
      </c>
    </row>
    <row r="35" spans="1:8">
      <c r="A35" s="78"/>
      <c r="B35" s="190"/>
      <c r="C35" s="190"/>
      <c r="D35" s="190"/>
      <c r="E35" s="190"/>
      <c r="F35" s="190"/>
      <c r="G35" s="190"/>
      <c r="H35" t="s">
        <v>2</v>
      </c>
    </row>
    <row r="36" spans="1:8">
      <c r="A36" s="78"/>
      <c r="B36" s="190"/>
      <c r="C36" s="190"/>
      <c r="D36" s="190"/>
      <c r="E36" s="190"/>
      <c r="F36" s="190"/>
      <c r="G36" s="190"/>
      <c r="H36" t="s">
        <v>2</v>
      </c>
    </row>
    <row r="37" spans="1:8">
      <c r="A37" s="78"/>
      <c r="B37" s="190"/>
      <c r="C37" s="190"/>
      <c r="D37" s="190"/>
      <c r="E37" s="190"/>
      <c r="F37" s="190"/>
      <c r="G37" s="190"/>
      <c r="H37" t="s">
        <v>2</v>
      </c>
    </row>
    <row r="38" spans="1:8">
      <c r="A38" s="78"/>
      <c r="B38" s="190"/>
      <c r="C38" s="190"/>
      <c r="D38" s="190"/>
      <c r="E38" s="190"/>
      <c r="F38" s="190"/>
      <c r="G38" s="190"/>
      <c r="H38" t="s">
        <v>2</v>
      </c>
    </row>
    <row r="39" spans="1:8">
      <c r="A39" s="78"/>
      <c r="B39" s="190"/>
      <c r="C39" s="190"/>
      <c r="D39" s="190"/>
      <c r="E39" s="190"/>
      <c r="F39" s="190"/>
      <c r="G39" s="190"/>
      <c r="H39" t="s">
        <v>2</v>
      </c>
    </row>
    <row r="40" spans="1:8">
      <c r="A40" s="78"/>
      <c r="B40" s="190"/>
      <c r="C40" s="190"/>
      <c r="D40" s="190"/>
      <c r="E40" s="190"/>
      <c r="F40" s="190"/>
      <c r="G40" s="190"/>
      <c r="H40" t="s">
        <v>2</v>
      </c>
    </row>
    <row r="41" spans="1:8" ht="0.75" customHeight="1">
      <c r="A41" s="78"/>
      <c r="B41" s="190"/>
      <c r="C41" s="190"/>
      <c r="D41" s="190"/>
      <c r="E41" s="190"/>
      <c r="F41" s="190"/>
      <c r="G41" s="190"/>
      <c r="H41" t="s">
        <v>2</v>
      </c>
    </row>
    <row r="42" spans="1:8">
      <c r="B42" s="191"/>
      <c r="C42" s="191"/>
      <c r="D42" s="191"/>
      <c r="E42" s="191"/>
      <c r="F42" s="191"/>
      <c r="G42" s="191"/>
    </row>
    <row r="43" spans="1:8">
      <c r="B43" s="191"/>
      <c r="C43" s="191"/>
      <c r="D43" s="191"/>
      <c r="E43" s="191"/>
      <c r="F43" s="191"/>
      <c r="G43" s="191"/>
    </row>
    <row r="44" spans="1:8">
      <c r="B44" s="191"/>
      <c r="C44" s="191"/>
      <c r="D44" s="191"/>
      <c r="E44" s="191"/>
      <c r="F44" s="191"/>
      <c r="G44" s="191"/>
    </row>
    <row r="45" spans="1:8">
      <c r="B45" s="191"/>
      <c r="C45" s="191"/>
      <c r="D45" s="191"/>
      <c r="E45" s="191"/>
      <c r="F45" s="191"/>
      <c r="G45" s="191"/>
    </row>
    <row r="46" spans="1:8">
      <c r="B46" s="191"/>
      <c r="C46" s="191"/>
      <c r="D46" s="191"/>
      <c r="E46" s="191"/>
      <c r="F46" s="191"/>
      <c r="G46" s="191"/>
    </row>
    <row r="47" spans="1:8">
      <c r="B47" s="191"/>
      <c r="C47" s="191"/>
      <c r="D47" s="191"/>
      <c r="E47" s="191"/>
      <c r="F47" s="191"/>
      <c r="G47" s="191"/>
    </row>
    <row r="48" spans="1:8">
      <c r="B48" s="191"/>
      <c r="C48" s="191"/>
      <c r="D48" s="191"/>
      <c r="E48" s="191"/>
      <c r="F48" s="191"/>
      <c r="G48" s="191"/>
    </row>
    <row r="49" spans="2:7">
      <c r="B49" s="191"/>
      <c r="C49" s="191"/>
      <c r="D49" s="191"/>
      <c r="E49" s="191"/>
      <c r="F49" s="191"/>
      <c r="G49" s="191"/>
    </row>
    <row r="50" spans="2:7">
      <c r="B50" s="191"/>
      <c r="C50" s="191"/>
      <c r="D50" s="191"/>
      <c r="E50" s="191"/>
      <c r="F50" s="191"/>
      <c r="G50" s="191"/>
    </row>
    <row r="51" spans="2:7">
      <c r="B51" s="191"/>
      <c r="C51" s="191"/>
      <c r="D51" s="191"/>
      <c r="E51" s="191"/>
      <c r="F51" s="191"/>
      <c r="G51" s="191"/>
    </row>
  </sheetData>
  <mergeCells count="11">
    <mergeCell ref="F30:G30"/>
    <mergeCell ref="A19:B19"/>
    <mergeCell ref="F26:G26"/>
    <mergeCell ref="F27:G27"/>
    <mergeCell ref="F28:G28"/>
    <mergeCell ref="F29:G29"/>
    <mergeCell ref="C4:E4"/>
    <mergeCell ref="C5:E5"/>
    <mergeCell ref="C6:E6"/>
    <mergeCell ref="C7:E7"/>
    <mergeCell ref="C8:E8"/>
  </mergeCells>
  <pageMargins left="0.59055118110236227" right="0.39370078740157483" top="0.59055118110236227" bottom="0.98425196850393704" header="0.19685039370078741" footer="0.51181102362204722"/>
  <pageSetup paperSize="9" orientation="portrait" horizontalDpi="4294967294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BE71"/>
  <sheetViews>
    <sheetView workbookViewId="0">
      <selection activeCell="I19" sqref="I19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Bot="1"/>
    <row r="2" spans="1:57" ht="13.5" thickTop="1">
      <c r="A2" s="201" t="s">
        <v>38</v>
      </c>
      <c r="B2" s="202"/>
      <c r="C2" s="207" t="s">
        <v>73</v>
      </c>
      <c r="D2" s="208"/>
      <c r="E2" s="208"/>
      <c r="F2" s="208"/>
      <c r="G2" s="208"/>
      <c r="H2" s="208"/>
      <c r="I2" s="209"/>
    </row>
    <row r="3" spans="1:57" ht="13.5" thickBot="1">
      <c r="A3" s="203" t="s">
        <v>39</v>
      </c>
      <c r="B3" s="204"/>
      <c r="C3" s="210" t="s">
        <v>72</v>
      </c>
      <c r="D3" s="211"/>
      <c r="E3" s="211"/>
      <c r="F3" s="211"/>
      <c r="G3" s="211"/>
      <c r="H3" s="211"/>
      <c r="I3" s="212"/>
    </row>
    <row r="4" spans="1:57" ht="13.5" thickTop="1">
      <c r="A4" s="59"/>
      <c r="B4" s="59"/>
      <c r="C4" s="59"/>
      <c r="D4" s="59"/>
      <c r="E4" s="59"/>
      <c r="F4" s="48"/>
      <c r="G4" s="59"/>
      <c r="H4" s="59"/>
      <c r="I4" s="59"/>
    </row>
    <row r="5" spans="1:57" ht="19.5" customHeight="1">
      <c r="A5" s="79" t="s">
        <v>40</v>
      </c>
      <c r="B5" s="80"/>
      <c r="C5" s="80"/>
      <c r="D5" s="80"/>
      <c r="E5" s="81"/>
      <c r="F5" s="80"/>
      <c r="G5" s="80"/>
      <c r="H5" s="80"/>
      <c r="I5" s="80"/>
    </row>
    <row r="6" spans="1:57" ht="13.5" thickBot="1">
      <c r="A6" s="59"/>
      <c r="B6" s="59"/>
      <c r="C6" s="59"/>
      <c r="D6" s="59"/>
      <c r="E6" s="59"/>
      <c r="F6" s="59"/>
      <c r="G6" s="59"/>
      <c r="H6" s="59"/>
      <c r="I6" s="59"/>
    </row>
    <row r="7" spans="1:57" s="17" customFormat="1" ht="13.5" thickBot="1">
      <c r="A7" s="82"/>
      <c r="B7" s="83" t="s">
        <v>41</v>
      </c>
      <c r="C7" s="83"/>
      <c r="D7" s="84"/>
      <c r="E7" s="85" t="s">
        <v>42</v>
      </c>
      <c r="F7" s="86" t="s">
        <v>43</v>
      </c>
      <c r="G7" s="86" t="s">
        <v>44</v>
      </c>
      <c r="H7" s="86" t="s">
        <v>45</v>
      </c>
      <c r="I7" s="87" t="s">
        <v>21</v>
      </c>
    </row>
    <row r="8" spans="1:57" s="17" customFormat="1">
      <c r="A8" s="161"/>
      <c r="B8" s="88" t="str">
        <f>Položky!C7</f>
        <v>Zemní práce</v>
      </c>
      <c r="C8" s="48"/>
      <c r="D8" s="89"/>
      <c r="E8" s="221">
        <f>Položky!G19</f>
        <v>175280.18</v>
      </c>
      <c r="F8" s="162">
        <f>Položky!BB19</f>
        <v>0</v>
      </c>
      <c r="G8" s="162">
        <f>Položky!BC19</f>
        <v>0</v>
      </c>
      <c r="H8" s="162">
        <f>Položky!BD19</f>
        <v>0</v>
      </c>
      <c r="I8" s="163">
        <f>Položky!BE19</f>
        <v>0</v>
      </c>
    </row>
    <row r="9" spans="1:57" s="17" customFormat="1">
      <c r="A9" s="161"/>
      <c r="B9" s="88" t="str">
        <f>Položky!C21</f>
        <v>Komunikace</v>
      </c>
      <c r="C9" s="48"/>
      <c r="D9" s="89"/>
      <c r="E9" s="221">
        <f>SUM(Položky!G25)</f>
        <v>140078.6</v>
      </c>
      <c r="F9" s="162">
        <f>Položky!BB25</f>
        <v>0</v>
      </c>
      <c r="G9" s="162">
        <f>Položky!BC25</f>
        <v>0</v>
      </c>
      <c r="H9" s="162">
        <f>Položky!BD25</f>
        <v>0</v>
      </c>
      <c r="I9" s="163">
        <f>Položky!BE25</f>
        <v>0</v>
      </c>
    </row>
    <row r="10" spans="1:57" s="17" customFormat="1">
      <c r="A10" s="161"/>
      <c r="B10" s="88" t="str">
        <f>Položky!C27</f>
        <v>Úpravy povrchů vnější - márnice</v>
      </c>
      <c r="C10" s="48"/>
      <c r="D10" s="89"/>
      <c r="E10" s="221">
        <f>Položky!G33</f>
        <v>10883.699999999999</v>
      </c>
      <c r="F10" s="162"/>
      <c r="G10" s="162"/>
      <c r="H10" s="162"/>
      <c r="I10" s="163"/>
    </row>
    <row r="11" spans="1:57" s="17" customFormat="1">
      <c r="A11" s="161"/>
      <c r="B11" s="88" t="str">
        <f>Položky!C35</f>
        <v>Doplňující práce na komunikaci</v>
      </c>
      <c r="C11" s="48"/>
      <c r="D11" s="89"/>
      <c r="E11" s="221">
        <f>Položky!G42</f>
        <v>112115.25</v>
      </c>
      <c r="F11" s="162"/>
      <c r="G11" s="162"/>
      <c r="H11" s="162"/>
      <c r="I11" s="163"/>
    </row>
    <row r="12" spans="1:57" s="17" customFormat="1" ht="13.5" thickBot="1">
      <c r="A12" s="161"/>
      <c r="B12" s="88" t="str">
        <f>Položky!C44</f>
        <v>Staveništní přesun hmot</v>
      </c>
      <c r="C12" s="48"/>
      <c r="D12" s="89"/>
      <c r="E12" s="221">
        <f>Položky!G47</f>
        <v>36790</v>
      </c>
      <c r="F12" s="162"/>
      <c r="G12" s="162"/>
      <c r="H12" s="162"/>
      <c r="I12" s="163"/>
    </row>
    <row r="13" spans="1:57" s="95" customFormat="1" ht="13.5" thickBot="1">
      <c r="A13" s="90"/>
      <c r="B13" s="91" t="s">
        <v>46</v>
      </c>
      <c r="C13" s="91"/>
      <c r="D13" s="92"/>
      <c r="E13" s="222">
        <f>SUM(E8:E12)</f>
        <v>475147.73000000004</v>
      </c>
      <c r="F13" s="93">
        <f>SUM(F8:F10)</f>
        <v>0</v>
      </c>
      <c r="G13" s="93">
        <f>SUM(G8:G10)</f>
        <v>0</v>
      </c>
      <c r="H13" s="93">
        <f>SUM(H8:H10)</f>
        <v>0</v>
      </c>
      <c r="I13" s="94">
        <f>SUM(I8:I10)</f>
        <v>0</v>
      </c>
    </row>
    <row r="14" spans="1:57">
      <c r="A14" s="48"/>
      <c r="B14" s="48"/>
      <c r="C14" s="48"/>
      <c r="D14" s="48"/>
      <c r="E14" s="48"/>
      <c r="F14" s="48"/>
      <c r="G14" s="48"/>
      <c r="H14" s="48"/>
      <c r="I14" s="48"/>
    </row>
    <row r="15" spans="1:57" ht="19.5" customHeight="1">
      <c r="A15" s="80" t="s">
        <v>47</v>
      </c>
      <c r="B15" s="80"/>
      <c r="C15" s="80"/>
      <c r="D15" s="80"/>
      <c r="E15" s="80"/>
      <c r="F15" s="80"/>
      <c r="G15" s="96"/>
      <c r="H15" s="80"/>
      <c r="I15" s="80"/>
      <c r="BA15" s="23"/>
      <c r="BB15" s="23"/>
      <c r="BC15" s="23"/>
      <c r="BD15" s="23"/>
      <c r="BE15" s="23"/>
    </row>
    <row r="16" spans="1:57" ht="13.5" thickBot="1">
      <c r="A16" s="59"/>
      <c r="B16" s="59"/>
      <c r="C16" s="59"/>
      <c r="D16" s="59"/>
      <c r="E16" s="59"/>
      <c r="F16" s="59"/>
      <c r="G16" s="59"/>
      <c r="H16" s="59"/>
      <c r="I16" s="59"/>
    </row>
    <row r="17" spans="1:53">
      <c r="A17" s="53" t="s">
        <v>48</v>
      </c>
      <c r="B17" s="54"/>
      <c r="C17" s="54"/>
      <c r="D17" s="97"/>
      <c r="E17" s="98" t="s">
        <v>49</v>
      </c>
      <c r="F17" s="99" t="s">
        <v>50</v>
      </c>
      <c r="G17" s="100" t="s">
        <v>51</v>
      </c>
      <c r="H17" s="101"/>
      <c r="I17" s="102" t="s">
        <v>49</v>
      </c>
    </row>
    <row r="18" spans="1:53">
      <c r="A18" s="46"/>
      <c r="B18" s="37" t="s">
        <v>99</v>
      </c>
      <c r="C18" s="37"/>
      <c r="D18" s="103"/>
      <c r="E18" s="104"/>
      <c r="F18" s="105">
        <v>1.8</v>
      </c>
      <c r="G18" s="223">
        <f>HSV</f>
        <v>475147.73000000004</v>
      </c>
      <c r="H18" s="107"/>
      <c r="I18" s="108">
        <f>E18+F18*G18/100</f>
        <v>8552.6591400000016</v>
      </c>
    </row>
    <row r="19" spans="1:53">
      <c r="A19" s="46"/>
      <c r="B19" s="37" t="s">
        <v>100</v>
      </c>
      <c r="C19" s="37"/>
      <c r="D19" s="103"/>
      <c r="E19" s="104"/>
      <c r="F19" s="105">
        <v>1.4</v>
      </c>
      <c r="G19" s="106">
        <f>HSV</f>
        <v>475147.73000000004</v>
      </c>
      <c r="H19" s="107"/>
      <c r="I19" s="108">
        <f>E19+F19*G19/100</f>
        <v>6652.0682200000001</v>
      </c>
      <c r="BA19">
        <v>8</v>
      </c>
    </row>
    <row r="20" spans="1:53" ht="13.5" thickBot="1">
      <c r="A20" s="109"/>
      <c r="B20" s="110" t="s">
        <v>52</v>
      </c>
      <c r="C20" s="111"/>
      <c r="D20" s="112"/>
      <c r="E20" s="113"/>
      <c r="F20" s="114"/>
      <c r="G20" s="114"/>
      <c r="H20" s="205">
        <f>SUM(H19:H19)</f>
        <v>0</v>
      </c>
      <c r="I20" s="206"/>
    </row>
    <row r="22" spans="1:53">
      <c r="B22" s="95"/>
      <c r="F22" s="115"/>
      <c r="G22" s="116"/>
      <c r="H22" s="116"/>
      <c r="I22" s="117"/>
    </row>
    <row r="23" spans="1:53">
      <c r="F23" s="115"/>
      <c r="G23" s="116"/>
      <c r="H23" s="116"/>
      <c r="I23" s="117"/>
    </row>
    <row r="24" spans="1:53">
      <c r="F24" s="115"/>
      <c r="G24" s="116"/>
      <c r="H24" s="116"/>
      <c r="I24" s="117"/>
    </row>
    <row r="25" spans="1:53">
      <c r="F25" s="115"/>
      <c r="G25" s="116"/>
      <c r="H25" s="116"/>
      <c r="I25" s="117"/>
    </row>
    <row r="26" spans="1:53">
      <c r="F26" s="115"/>
      <c r="G26" s="116"/>
      <c r="H26" s="116"/>
      <c r="I26" s="117"/>
    </row>
    <row r="27" spans="1:53">
      <c r="F27" s="115"/>
      <c r="G27" s="116"/>
      <c r="H27" s="116"/>
      <c r="I27" s="117"/>
    </row>
    <row r="28" spans="1:53">
      <c r="F28" s="115"/>
      <c r="G28" s="116"/>
      <c r="H28" s="116"/>
      <c r="I28" s="117"/>
    </row>
    <row r="29" spans="1:53">
      <c r="F29" s="115"/>
      <c r="G29" s="116"/>
      <c r="H29" s="116"/>
      <c r="I29" s="117"/>
    </row>
    <row r="30" spans="1:53">
      <c r="F30" s="115"/>
      <c r="G30" s="116"/>
      <c r="H30" s="116"/>
      <c r="I30" s="117"/>
    </row>
    <row r="31" spans="1:53">
      <c r="F31" s="115"/>
      <c r="G31" s="116"/>
      <c r="H31" s="116"/>
      <c r="I31" s="117"/>
    </row>
    <row r="32" spans="1:53">
      <c r="F32" s="115"/>
      <c r="G32" s="116"/>
      <c r="H32" s="116"/>
      <c r="I32" s="117"/>
    </row>
    <row r="33" spans="6:9">
      <c r="F33" s="115"/>
      <c r="G33" s="116"/>
      <c r="H33" s="116"/>
      <c r="I33" s="117"/>
    </row>
    <row r="34" spans="6:9">
      <c r="F34" s="115"/>
      <c r="G34" s="116"/>
      <c r="H34" s="116"/>
      <c r="I34" s="117"/>
    </row>
    <row r="35" spans="6:9">
      <c r="F35" s="115"/>
      <c r="G35" s="116"/>
      <c r="H35" s="116"/>
      <c r="I35" s="117"/>
    </row>
    <row r="36" spans="6:9">
      <c r="F36" s="115"/>
      <c r="G36" s="116"/>
      <c r="H36" s="116"/>
      <c r="I36" s="117"/>
    </row>
    <row r="37" spans="6:9">
      <c r="F37" s="115"/>
      <c r="G37" s="116"/>
      <c r="H37" s="116"/>
      <c r="I37" s="117"/>
    </row>
    <row r="38" spans="6:9">
      <c r="F38" s="115"/>
      <c r="G38" s="116"/>
      <c r="H38" s="116"/>
      <c r="I38" s="117"/>
    </row>
    <row r="39" spans="6:9">
      <c r="F39" s="115"/>
      <c r="G39" s="116"/>
      <c r="H39" s="116"/>
      <c r="I39" s="117"/>
    </row>
    <row r="40" spans="6:9">
      <c r="F40" s="115"/>
      <c r="G40" s="116"/>
      <c r="H40" s="116"/>
      <c r="I40" s="117"/>
    </row>
    <row r="41" spans="6:9">
      <c r="F41" s="115"/>
      <c r="G41" s="116"/>
      <c r="H41" s="116"/>
      <c r="I41" s="117"/>
    </row>
    <row r="42" spans="6:9">
      <c r="F42" s="115"/>
      <c r="G42" s="116"/>
      <c r="H42" s="116"/>
      <c r="I42" s="117"/>
    </row>
    <row r="43" spans="6:9">
      <c r="F43" s="115"/>
      <c r="G43" s="116"/>
      <c r="H43" s="116"/>
      <c r="I43" s="117"/>
    </row>
    <row r="44" spans="6:9">
      <c r="F44" s="115"/>
      <c r="G44" s="116"/>
      <c r="H44" s="116"/>
      <c r="I44" s="117"/>
    </row>
    <row r="45" spans="6:9">
      <c r="F45" s="115"/>
      <c r="G45" s="116"/>
      <c r="H45" s="116"/>
      <c r="I45" s="117"/>
    </row>
    <row r="46" spans="6:9">
      <c r="F46" s="115"/>
      <c r="G46" s="116"/>
      <c r="H46" s="116"/>
      <c r="I46" s="117"/>
    </row>
    <row r="47" spans="6:9">
      <c r="F47" s="115"/>
      <c r="G47" s="116"/>
      <c r="H47" s="116"/>
      <c r="I47" s="117"/>
    </row>
    <row r="48" spans="6:9">
      <c r="F48" s="115"/>
      <c r="G48" s="116"/>
      <c r="H48" s="116"/>
      <c r="I48" s="117"/>
    </row>
    <row r="49" spans="6:9">
      <c r="F49" s="115"/>
      <c r="G49" s="116"/>
      <c r="H49" s="116"/>
      <c r="I49" s="117"/>
    </row>
    <row r="50" spans="6:9">
      <c r="F50" s="115"/>
      <c r="G50" s="116"/>
      <c r="H50" s="116"/>
      <c r="I50" s="117"/>
    </row>
    <row r="51" spans="6:9">
      <c r="F51" s="115"/>
      <c r="G51" s="116"/>
      <c r="H51" s="116"/>
      <c r="I51" s="117"/>
    </row>
    <row r="52" spans="6:9">
      <c r="F52" s="115"/>
      <c r="G52" s="116"/>
      <c r="H52" s="116"/>
      <c r="I52" s="117"/>
    </row>
    <row r="53" spans="6:9">
      <c r="F53" s="115"/>
      <c r="G53" s="116"/>
      <c r="H53" s="116"/>
      <c r="I53" s="117"/>
    </row>
    <row r="54" spans="6:9">
      <c r="F54" s="115"/>
      <c r="G54" s="116"/>
      <c r="H54" s="116"/>
      <c r="I54" s="117"/>
    </row>
    <row r="55" spans="6:9">
      <c r="F55" s="115"/>
      <c r="G55" s="116"/>
      <c r="H55" s="116"/>
      <c r="I55" s="117"/>
    </row>
    <row r="56" spans="6:9">
      <c r="F56" s="115"/>
      <c r="G56" s="116"/>
      <c r="H56" s="116"/>
      <c r="I56" s="117"/>
    </row>
    <row r="57" spans="6:9">
      <c r="F57" s="115"/>
      <c r="G57" s="116"/>
      <c r="H57" s="116"/>
      <c r="I57" s="117"/>
    </row>
    <row r="58" spans="6:9">
      <c r="F58" s="115"/>
      <c r="G58" s="116"/>
      <c r="H58" s="116"/>
      <c r="I58" s="117"/>
    </row>
    <row r="59" spans="6:9">
      <c r="F59" s="115"/>
      <c r="G59" s="116"/>
      <c r="H59" s="116"/>
      <c r="I59" s="117"/>
    </row>
    <row r="60" spans="6:9">
      <c r="F60" s="115"/>
      <c r="G60" s="116"/>
      <c r="H60" s="116"/>
      <c r="I60" s="117"/>
    </row>
    <row r="61" spans="6:9">
      <c r="F61" s="115"/>
      <c r="G61" s="116"/>
      <c r="H61" s="116"/>
      <c r="I61" s="117"/>
    </row>
    <row r="62" spans="6:9">
      <c r="F62" s="115"/>
      <c r="G62" s="116"/>
      <c r="H62" s="116"/>
      <c r="I62" s="117"/>
    </row>
    <row r="63" spans="6:9">
      <c r="F63" s="115"/>
      <c r="G63" s="116"/>
      <c r="H63" s="116"/>
      <c r="I63" s="117"/>
    </row>
    <row r="64" spans="6:9">
      <c r="F64" s="115"/>
      <c r="G64" s="116"/>
      <c r="H64" s="116"/>
      <c r="I64" s="117"/>
    </row>
    <row r="65" spans="6:9">
      <c r="F65" s="115"/>
      <c r="G65" s="116"/>
      <c r="H65" s="116"/>
      <c r="I65" s="117"/>
    </row>
    <row r="66" spans="6:9">
      <c r="F66" s="115"/>
      <c r="G66" s="116"/>
      <c r="H66" s="116"/>
      <c r="I66" s="117"/>
    </row>
    <row r="67" spans="6:9">
      <c r="F67" s="115"/>
      <c r="G67" s="116"/>
      <c r="H67" s="116"/>
      <c r="I67" s="117"/>
    </row>
    <row r="68" spans="6:9">
      <c r="F68" s="115"/>
      <c r="G68" s="116"/>
      <c r="H68" s="116"/>
      <c r="I68" s="117"/>
    </row>
    <row r="69" spans="6:9">
      <c r="F69" s="115"/>
      <c r="G69" s="116"/>
      <c r="H69" s="116"/>
      <c r="I69" s="117"/>
    </row>
    <row r="70" spans="6:9">
      <c r="F70" s="115"/>
      <c r="G70" s="116"/>
      <c r="H70" s="116"/>
      <c r="I70" s="117"/>
    </row>
    <row r="71" spans="6:9">
      <c r="F71" s="115"/>
      <c r="G71" s="116"/>
      <c r="H71" s="116"/>
      <c r="I71" s="117"/>
    </row>
  </sheetData>
  <mergeCells count="5">
    <mergeCell ref="A2:B2"/>
    <mergeCell ref="A3:B3"/>
    <mergeCell ref="H20:I20"/>
    <mergeCell ref="C2:I2"/>
    <mergeCell ref="C3:I3"/>
  </mergeCells>
  <pageMargins left="0.59055118110236227" right="0.39370078740157483" top="0.59055118110236227" bottom="0.98425196850393704" header="0.19685039370078741" footer="0.51181102362204722"/>
  <pageSetup paperSize="9" orientation="portrait" horizontalDpi="4294967294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104"/>
  <sheetViews>
    <sheetView showGridLines="0" showZeros="0" topLeftCell="A11" zoomScaleNormal="100" workbookViewId="0">
      <selection sqref="A1:G47"/>
    </sheetView>
  </sheetViews>
  <sheetFormatPr defaultRowHeight="12.75"/>
  <cols>
    <col min="1" max="1" width="4.42578125" style="118" customWidth="1"/>
    <col min="2" max="2" width="11.5703125" style="118" customWidth="1"/>
    <col min="3" max="3" width="46.42578125" style="118" customWidth="1"/>
    <col min="4" max="4" width="5.5703125" style="118" customWidth="1"/>
    <col min="5" max="5" width="8.5703125" style="155" customWidth="1"/>
    <col min="6" max="6" width="9.85546875" style="118" customWidth="1"/>
    <col min="7" max="7" width="13.85546875" style="118" customWidth="1"/>
    <col min="8" max="11" width="9.140625" style="118"/>
    <col min="12" max="12" width="75.28515625" style="118" customWidth="1"/>
    <col min="13" max="13" width="45.28515625" style="118" customWidth="1"/>
    <col min="14" max="16384" width="9.140625" style="118"/>
  </cols>
  <sheetData>
    <row r="1" spans="1:104" ht="15.75">
      <c r="A1" s="213" t="s">
        <v>101</v>
      </c>
      <c r="B1" s="213"/>
      <c r="C1" s="213"/>
      <c r="D1" s="213"/>
      <c r="E1" s="213"/>
      <c r="F1" s="213"/>
      <c r="G1" s="213"/>
    </row>
    <row r="2" spans="1:104" ht="14.25" customHeight="1" thickBot="1">
      <c r="A2" s="119"/>
      <c r="B2" s="120"/>
      <c r="C2" s="121"/>
      <c r="D2" s="121"/>
      <c r="E2" s="122"/>
      <c r="F2" s="121"/>
      <c r="G2" s="121"/>
    </row>
    <row r="3" spans="1:104" ht="13.5" thickTop="1">
      <c r="A3" s="201" t="s">
        <v>38</v>
      </c>
      <c r="B3" s="202"/>
      <c r="C3" s="207" t="s">
        <v>73</v>
      </c>
      <c r="D3" s="208"/>
      <c r="E3" s="208"/>
      <c r="F3" s="208"/>
      <c r="G3" s="209"/>
    </row>
    <row r="4" spans="1:104" ht="13.5" thickBot="1">
      <c r="A4" s="214" t="s">
        <v>39</v>
      </c>
      <c r="B4" s="204"/>
      <c r="C4" s="210" t="s">
        <v>72</v>
      </c>
      <c r="D4" s="211"/>
      <c r="E4" s="211"/>
      <c r="F4" s="211"/>
      <c r="G4" s="212"/>
    </row>
    <row r="5" spans="1:104" ht="13.5" thickTop="1">
      <c r="A5" s="123"/>
      <c r="B5" s="119"/>
      <c r="C5" s="119"/>
      <c r="D5" s="119"/>
      <c r="E5" s="124"/>
      <c r="F5" s="119"/>
      <c r="G5" s="125"/>
    </row>
    <row r="6" spans="1:104">
      <c r="A6" s="126" t="s">
        <v>53</v>
      </c>
      <c r="B6" s="127" t="s">
        <v>54</v>
      </c>
      <c r="C6" s="127" t="s">
        <v>55</v>
      </c>
      <c r="D6" s="127" t="s">
        <v>56</v>
      </c>
      <c r="E6" s="128" t="s">
        <v>57</v>
      </c>
      <c r="F6" s="127" t="s">
        <v>58</v>
      </c>
      <c r="G6" s="129" t="s">
        <v>59</v>
      </c>
    </row>
    <row r="7" spans="1:104">
      <c r="A7" s="130"/>
      <c r="B7" s="131"/>
      <c r="C7" s="132" t="s">
        <v>60</v>
      </c>
      <c r="D7" s="133"/>
      <c r="E7" s="134"/>
      <c r="F7" s="134"/>
      <c r="G7" s="135"/>
      <c r="H7" s="136"/>
      <c r="I7" s="136"/>
      <c r="O7" s="137">
        <v>1</v>
      </c>
    </row>
    <row r="8" spans="1:104">
      <c r="A8" s="138">
        <v>1</v>
      </c>
      <c r="B8" s="139"/>
      <c r="C8" s="140" t="s">
        <v>75</v>
      </c>
      <c r="D8" s="141" t="s">
        <v>64</v>
      </c>
      <c r="E8" s="142">
        <v>77.36</v>
      </c>
      <c r="F8" s="142">
        <v>855</v>
      </c>
      <c r="G8" s="143">
        <f>E8*F8</f>
        <v>66142.8</v>
      </c>
      <c r="O8" s="137">
        <v>2</v>
      </c>
      <c r="AA8" s="118">
        <v>1</v>
      </c>
      <c r="AB8" s="118">
        <v>1</v>
      </c>
      <c r="AC8" s="118">
        <v>1</v>
      </c>
      <c r="AZ8" s="118">
        <v>1</v>
      </c>
      <c r="BA8" s="118">
        <f t="shared" ref="BA8:BA17" si="0">IF(AZ8=1,G8,0)</f>
        <v>66142.8</v>
      </c>
      <c r="BB8" s="118">
        <f t="shared" ref="BB8:BB17" si="1">IF(AZ8=2,G8,0)</f>
        <v>0</v>
      </c>
      <c r="BC8" s="118">
        <f t="shared" ref="BC8:BC17" si="2">IF(AZ8=3,G8,0)</f>
        <v>0</v>
      </c>
      <c r="BD8" s="118">
        <f t="shared" ref="BD8:BD17" si="3">IF(AZ8=4,G8,0)</f>
        <v>0</v>
      </c>
      <c r="BE8" s="118">
        <f t="shared" ref="BE8:BE17" si="4">IF(AZ8=5,G8,0)</f>
        <v>0</v>
      </c>
      <c r="CA8" s="144">
        <v>1</v>
      </c>
      <c r="CB8" s="144">
        <v>1</v>
      </c>
      <c r="CZ8" s="118">
        <v>0</v>
      </c>
    </row>
    <row r="9" spans="1:104" ht="12.75" customHeight="1">
      <c r="A9" s="138">
        <v>2</v>
      </c>
      <c r="B9" s="139"/>
      <c r="C9" s="140" t="s">
        <v>76</v>
      </c>
      <c r="D9" s="141" t="s">
        <v>64</v>
      </c>
      <c r="E9" s="142">
        <v>77.36</v>
      </c>
      <c r="F9" s="142">
        <v>158</v>
      </c>
      <c r="G9" s="143">
        <f t="shared" ref="G9:G18" si="5">E9*F9</f>
        <v>12222.88</v>
      </c>
      <c r="O9" s="137">
        <v>2</v>
      </c>
      <c r="AA9" s="118">
        <v>1</v>
      </c>
      <c r="AB9" s="118">
        <v>1</v>
      </c>
      <c r="AC9" s="118">
        <v>1</v>
      </c>
      <c r="AZ9" s="118">
        <v>1</v>
      </c>
      <c r="BA9" s="118">
        <f t="shared" si="0"/>
        <v>12222.88</v>
      </c>
      <c r="BB9" s="118">
        <f t="shared" si="1"/>
        <v>0</v>
      </c>
      <c r="BC9" s="118">
        <f t="shared" si="2"/>
        <v>0</v>
      </c>
      <c r="BD9" s="118">
        <f t="shared" si="3"/>
        <v>0</v>
      </c>
      <c r="BE9" s="118">
        <f t="shared" si="4"/>
        <v>0</v>
      </c>
      <c r="CA9" s="144">
        <v>1</v>
      </c>
      <c r="CB9" s="144">
        <v>1</v>
      </c>
      <c r="CZ9" s="118">
        <v>0</v>
      </c>
    </row>
    <row r="10" spans="1:104">
      <c r="A10" s="138">
        <v>3</v>
      </c>
      <c r="B10" s="139"/>
      <c r="C10" s="140" t="s">
        <v>77</v>
      </c>
      <c r="D10" s="141" t="s">
        <v>64</v>
      </c>
      <c r="E10" s="142">
        <v>193.4</v>
      </c>
      <c r="F10" s="142">
        <v>112</v>
      </c>
      <c r="G10" s="143">
        <f t="shared" si="5"/>
        <v>21660.799999999999</v>
      </c>
      <c r="O10" s="137">
        <v>2</v>
      </c>
      <c r="AA10" s="118">
        <v>1</v>
      </c>
      <c r="AB10" s="118">
        <v>1</v>
      </c>
      <c r="AC10" s="118">
        <v>1</v>
      </c>
      <c r="AZ10" s="118">
        <v>1</v>
      </c>
      <c r="BA10" s="118">
        <f t="shared" si="0"/>
        <v>21660.799999999999</v>
      </c>
      <c r="BB10" s="118">
        <f t="shared" si="1"/>
        <v>0</v>
      </c>
      <c r="BC10" s="118">
        <f t="shared" si="2"/>
        <v>0</v>
      </c>
      <c r="BD10" s="118">
        <f t="shared" si="3"/>
        <v>0</v>
      </c>
      <c r="BE10" s="118">
        <f t="shared" si="4"/>
        <v>0</v>
      </c>
      <c r="CA10" s="144">
        <v>1</v>
      </c>
      <c r="CB10" s="144">
        <v>1</v>
      </c>
      <c r="CZ10" s="118">
        <v>0</v>
      </c>
    </row>
    <row r="11" spans="1:104" ht="12.75" customHeight="1">
      <c r="A11" s="138">
        <v>4</v>
      </c>
      <c r="B11" s="139"/>
      <c r="C11" s="140" t="s">
        <v>78</v>
      </c>
      <c r="D11" s="141" t="s">
        <v>64</v>
      </c>
      <c r="E11" s="142">
        <v>17.25</v>
      </c>
      <c r="F11" s="142">
        <v>392</v>
      </c>
      <c r="G11" s="143">
        <f t="shared" si="5"/>
        <v>6762</v>
      </c>
      <c r="O11" s="137">
        <v>2</v>
      </c>
      <c r="AA11" s="118">
        <v>1</v>
      </c>
      <c r="AB11" s="118">
        <v>1</v>
      </c>
      <c r="AC11" s="118">
        <v>1</v>
      </c>
      <c r="AZ11" s="118">
        <v>1</v>
      </c>
      <c r="BA11" s="118">
        <f t="shared" si="0"/>
        <v>6762</v>
      </c>
      <c r="BB11" s="118">
        <f t="shared" si="1"/>
        <v>0</v>
      </c>
      <c r="BC11" s="118">
        <f t="shared" si="2"/>
        <v>0</v>
      </c>
      <c r="BD11" s="118">
        <f t="shared" si="3"/>
        <v>0</v>
      </c>
      <c r="BE11" s="118">
        <f t="shared" si="4"/>
        <v>0</v>
      </c>
      <c r="CA11" s="144">
        <v>1</v>
      </c>
      <c r="CB11" s="144">
        <v>1</v>
      </c>
      <c r="CZ11" s="118">
        <v>0</v>
      </c>
    </row>
    <row r="12" spans="1:104" ht="22.5">
      <c r="A12" s="138">
        <v>5</v>
      </c>
      <c r="B12" s="139"/>
      <c r="C12" s="140" t="s">
        <v>79</v>
      </c>
      <c r="D12" s="141" t="s">
        <v>64</v>
      </c>
      <c r="E12" s="142">
        <v>60.11</v>
      </c>
      <c r="F12" s="142">
        <v>115</v>
      </c>
      <c r="G12" s="143">
        <f t="shared" si="5"/>
        <v>6912.65</v>
      </c>
      <c r="O12" s="137">
        <v>2</v>
      </c>
      <c r="AA12" s="118">
        <v>1</v>
      </c>
      <c r="AB12" s="118">
        <v>1</v>
      </c>
      <c r="AC12" s="118">
        <v>1</v>
      </c>
      <c r="AZ12" s="118">
        <v>1</v>
      </c>
      <c r="BA12" s="118">
        <f t="shared" si="0"/>
        <v>6912.65</v>
      </c>
      <c r="BB12" s="118">
        <f t="shared" si="1"/>
        <v>0</v>
      </c>
      <c r="BC12" s="118">
        <f t="shared" si="2"/>
        <v>0</v>
      </c>
      <c r="BD12" s="118">
        <f t="shared" si="3"/>
        <v>0</v>
      </c>
      <c r="BE12" s="118">
        <f t="shared" si="4"/>
        <v>0</v>
      </c>
      <c r="CA12" s="144">
        <v>1</v>
      </c>
      <c r="CB12" s="144">
        <v>1</v>
      </c>
      <c r="CZ12" s="118">
        <v>0</v>
      </c>
    </row>
    <row r="13" spans="1:104">
      <c r="A13" s="138">
        <v>6</v>
      </c>
      <c r="B13" s="139"/>
      <c r="C13" s="140" t="s">
        <v>80</v>
      </c>
      <c r="D13" s="141" t="s">
        <v>64</v>
      </c>
      <c r="E13" s="142">
        <v>17.25</v>
      </c>
      <c r="F13" s="142">
        <v>485</v>
      </c>
      <c r="G13" s="143">
        <f t="shared" si="5"/>
        <v>8366.25</v>
      </c>
      <c r="O13" s="137">
        <v>2</v>
      </c>
      <c r="AA13" s="118">
        <v>1</v>
      </c>
      <c r="AB13" s="118">
        <v>1</v>
      </c>
      <c r="AC13" s="118">
        <v>1</v>
      </c>
      <c r="AZ13" s="118">
        <v>1</v>
      </c>
      <c r="BA13" s="118">
        <f t="shared" si="0"/>
        <v>8366.25</v>
      </c>
      <c r="BB13" s="118">
        <f t="shared" si="1"/>
        <v>0</v>
      </c>
      <c r="BC13" s="118">
        <f t="shared" si="2"/>
        <v>0</v>
      </c>
      <c r="BD13" s="118">
        <f t="shared" si="3"/>
        <v>0</v>
      </c>
      <c r="BE13" s="118">
        <f t="shared" si="4"/>
        <v>0</v>
      </c>
      <c r="CA13" s="144">
        <v>1</v>
      </c>
      <c r="CB13" s="144">
        <v>1</v>
      </c>
      <c r="CZ13" s="118">
        <v>0</v>
      </c>
    </row>
    <row r="14" spans="1:104">
      <c r="A14" s="138">
        <v>7</v>
      </c>
      <c r="B14" s="139"/>
      <c r="C14" s="140" t="s">
        <v>81</v>
      </c>
      <c r="D14" s="141" t="s">
        <v>65</v>
      </c>
      <c r="E14" s="142">
        <v>386.8</v>
      </c>
      <c r="F14" s="142">
        <v>33.5</v>
      </c>
      <c r="G14" s="143">
        <f t="shared" si="5"/>
        <v>12957.800000000001</v>
      </c>
      <c r="O14" s="137"/>
      <c r="CA14" s="144"/>
      <c r="CB14" s="144"/>
    </row>
    <row r="15" spans="1:104" ht="22.5">
      <c r="A15" s="138">
        <v>8</v>
      </c>
      <c r="B15" s="139"/>
      <c r="C15" s="140" t="s">
        <v>82</v>
      </c>
      <c r="D15" s="141" t="s">
        <v>69</v>
      </c>
      <c r="E15" s="142">
        <v>575</v>
      </c>
      <c r="F15" s="142">
        <v>58</v>
      </c>
      <c r="G15" s="143">
        <f t="shared" si="5"/>
        <v>33350</v>
      </c>
      <c r="O15" s="137"/>
      <c r="CA15" s="144"/>
      <c r="CB15" s="144"/>
    </row>
    <row r="16" spans="1:104">
      <c r="A16" s="138">
        <v>9</v>
      </c>
      <c r="B16" s="139"/>
      <c r="C16" s="165" t="s">
        <v>67</v>
      </c>
      <c r="D16" s="141" t="s">
        <v>62</v>
      </c>
      <c r="E16" s="142">
        <v>5</v>
      </c>
      <c r="F16" s="142">
        <v>125</v>
      </c>
      <c r="G16" s="143">
        <f t="shared" si="5"/>
        <v>625</v>
      </c>
      <c r="O16" s="137"/>
      <c r="CA16" s="144"/>
      <c r="CB16" s="144"/>
    </row>
    <row r="17" spans="1:104">
      <c r="A17" s="138">
        <v>10</v>
      </c>
      <c r="B17" s="166"/>
      <c r="C17" s="140" t="s">
        <v>70</v>
      </c>
      <c r="D17" s="141" t="s">
        <v>66</v>
      </c>
      <c r="E17" s="142">
        <v>2</v>
      </c>
      <c r="F17" s="142">
        <v>2780</v>
      </c>
      <c r="G17" s="143">
        <f t="shared" si="5"/>
        <v>5560</v>
      </c>
      <c r="O17" s="137">
        <v>2</v>
      </c>
      <c r="AA17" s="118">
        <v>1</v>
      </c>
      <c r="AB17" s="118">
        <v>1</v>
      </c>
      <c r="AC17" s="118">
        <v>1</v>
      </c>
      <c r="AZ17" s="118">
        <v>1</v>
      </c>
      <c r="BA17" s="118">
        <f t="shared" si="0"/>
        <v>5560</v>
      </c>
      <c r="BB17" s="118">
        <f t="shared" si="1"/>
        <v>0</v>
      </c>
      <c r="BC17" s="118">
        <f t="shared" si="2"/>
        <v>0</v>
      </c>
      <c r="BD17" s="118">
        <f t="shared" si="3"/>
        <v>0</v>
      </c>
      <c r="BE17" s="118">
        <f t="shared" si="4"/>
        <v>0</v>
      </c>
      <c r="CA17" s="144">
        <v>1</v>
      </c>
      <c r="CB17" s="144">
        <v>1</v>
      </c>
      <c r="CZ17" s="118">
        <v>0</v>
      </c>
    </row>
    <row r="18" spans="1:104">
      <c r="A18" s="138">
        <v>11</v>
      </c>
      <c r="B18" s="166"/>
      <c r="C18" s="215" t="s">
        <v>74</v>
      </c>
      <c r="D18" s="216" t="s">
        <v>66</v>
      </c>
      <c r="E18" s="184">
        <v>2</v>
      </c>
      <c r="F18" s="184">
        <v>360</v>
      </c>
      <c r="G18" s="143">
        <f t="shared" si="5"/>
        <v>720</v>
      </c>
      <c r="O18" s="137"/>
      <c r="CA18" s="144"/>
      <c r="CB18" s="144"/>
    </row>
    <row r="19" spans="1:104">
      <c r="A19" s="145"/>
      <c r="B19" s="146" t="s">
        <v>61</v>
      </c>
      <c r="C19" s="147" t="str">
        <f>CONCATENATE(B7," ",C7)</f>
        <v xml:space="preserve"> Zemní práce</v>
      </c>
      <c r="D19" s="148"/>
      <c r="E19" s="149"/>
      <c r="F19" s="150"/>
      <c r="G19" s="151">
        <f>SUM(G8:G18)</f>
        <v>175280.18</v>
      </c>
      <c r="O19" s="137">
        <v>4</v>
      </c>
      <c r="BA19" s="152">
        <f>SUM(BA7:BA17)</f>
        <v>127627.38</v>
      </c>
      <c r="BB19" s="152">
        <f>SUM(BB7:BB17)</f>
        <v>0</v>
      </c>
      <c r="BC19" s="152">
        <f>SUM(BC7:BC17)</f>
        <v>0</v>
      </c>
      <c r="BD19" s="152">
        <f>SUM(BD7:BD17)</f>
        <v>0</v>
      </c>
      <c r="BE19" s="152">
        <f>SUM(BE7:BE17)</f>
        <v>0</v>
      </c>
    </row>
    <row r="20" spans="1:104">
      <c r="A20" s="177"/>
      <c r="B20" s="178"/>
      <c r="C20" s="172"/>
      <c r="D20" s="173"/>
      <c r="E20" s="174"/>
      <c r="F20" s="174"/>
      <c r="G20" s="175"/>
      <c r="O20" s="137"/>
      <c r="BA20" s="152"/>
      <c r="BB20" s="152"/>
      <c r="BC20" s="152"/>
      <c r="BD20" s="152"/>
      <c r="BE20" s="152"/>
    </row>
    <row r="21" spans="1:104">
      <c r="A21" s="130"/>
      <c r="B21" s="131"/>
      <c r="C21" s="176" t="s">
        <v>63</v>
      </c>
      <c r="D21" s="133"/>
      <c r="E21" s="134"/>
      <c r="F21" s="134"/>
      <c r="G21" s="135"/>
      <c r="H21" s="136"/>
      <c r="I21" s="136"/>
      <c r="O21" s="137">
        <v>1</v>
      </c>
    </row>
    <row r="22" spans="1:104">
      <c r="A22" s="138">
        <v>12</v>
      </c>
      <c r="B22" s="139"/>
      <c r="C22" s="140" t="s">
        <v>83</v>
      </c>
      <c r="D22" s="141" t="s">
        <v>65</v>
      </c>
      <c r="E22" s="142">
        <v>329.3</v>
      </c>
      <c r="F22" s="142">
        <v>24</v>
      </c>
      <c r="G22" s="143">
        <f t="shared" ref="G22:G24" si="6">E22*F22</f>
        <v>7903.2000000000007</v>
      </c>
      <c r="O22" s="137">
        <v>2</v>
      </c>
      <c r="AA22" s="118">
        <v>1</v>
      </c>
      <c r="AB22" s="118">
        <v>1</v>
      </c>
      <c r="AC22" s="118">
        <v>1</v>
      </c>
      <c r="AZ22" s="118">
        <v>1</v>
      </c>
      <c r="BA22" s="118">
        <f>IF(AZ22=1,G22,0)</f>
        <v>7903.2000000000007</v>
      </c>
      <c r="BB22" s="118">
        <f>IF(AZ22=2,G22,0)</f>
        <v>0</v>
      </c>
      <c r="BC22" s="118">
        <f>IF(AZ22=3,G22,0)</f>
        <v>0</v>
      </c>
      <c r="BD22" s="118">
        <f>IF(AZ22=4,G22,0)</f>
        <v>0</v>
      </c>
      <c r="BE22" s="118">
        <f>IF(AZ22=5,G22,0)</f>
        <v>0</v>
      </c>
      <c r="CA22" s="144">
        <v>1</v>
      </c>
      <c r="CB22" s="144">
        <v>1</v>
      </c>
      <c r="CZ22" s="118">
        <v>0.16700000000000001</v>
      </c>
    </row>
    <row r="23" spans="1:104" ht="22.5">
      <c r="A23" s="138">
        <v>13</v>
      </c>
      <c r="B23" s="139"/>
      <c r="C23" s="140" t="s">
        <v>84</v>
      </c>
      <c r="D23" s="141" t="s">
        <v>65</v>
      </c>
      <c r="E23" s="142">
        <v>329.3</v>
      </c>
      <c r="F23" s="142">
        <v>378</v>
      </c>
      <c r="G23" s="143">
        <f t="shared" si="6"/>
        <v>124475.40000000001</v>
      </c>
      <c r="O23" s="137"/>
      <c r="CA23" s="144"/>
      <c r="CB23" s="144"/>
    </row>
    <row r="24" spans="1:104">
      <c r="A24" s="138">
        <v>14</v>
      </c>
      <c r="B24" s="139"/>
      <c r="C24" s="165" t="s">
        <v>68</v>
      </c>
      <c r="D24" s="141" t="s">
        <v>65</v>
      </c>
      <c r="E24" s="142">
        <v>350</v>
      </c>
      <c r="F24" s="142">
        <v>22</v>
      </c>
      <c r="G24" s="143">
        <f t="shared" si="6"/>
        <v>7700</v>
      </c>
      <c r="O24" s="137"/>
      <c r="CA24" s="144"/>
      <c r="CB24" s="144"/>
    </row>
    <row r="25" spans="1:104">
      <c r="A25" s="145"/>
      <c r="B25" s="146" t="s">
        <v>61</v>
      </c>
      <c r="C25" s="147" t="str">
        <f>CONCATENATE(B21," ",C21)</f>
        <v xml:space="preserve"> Komunikace</v>
      </c>
      <c r="D25" s="148"/>
      <c r="E25" s="149"/>
      <c r="F25" s="150"/>
      <c r="G25" s="151">
        <f>SUM(G22:G24)</f>
        <v>140078.6</v>
      </c>
      <c r="O25" s="137">
        <v>4</v>
      </c>
      <c r="BA25" s="152">
        <f>SUM(BA21:BA24)</f>
        <v>7903.2000000000007</v>
      </c>
      <c r="BB25" s="152">
        <f>SUM(BB21:BB24)</f>
        <v>0</v>
      </c>
      <c r="BC25" s="152">
        <f>SUM(BC21:BC24)</f>
        <v>0</v>
      </c>
      <c r="BD25" s="152">
        <f>SUM(BD21:BD24)</f>
        <v>0</v>
      </c>
      <c r="BE25" s="152">
        <f>SUM(BE21:BE24)</f>
        <v>0</v>
      </c>
    </row>
    <row r="26" spans="1:104">
      <c r="A26" s="177"/>
      <c r="B26" s="178"/>
      <c r="C26" s="172"/>
      <c r="D26" s="173"/>
      <c r="E26" s="174"/>
      <c r="F26" s="174"/>
      <c r="G26" s="175"/>
      <c r="O26" s="137"/>
      <c r="BA26" s="152"/>
      <c r="BB26" s="152"/>
      <c r="BC26" s="152"/>
      <c r="BD26" s="152"/>
      <c r="BE26" s="152"/>
    </row>
    <row r="27" spans="1:104">
      <c r="A27" s="130"/>
      <c r="B27" s="131"/>
      <c r="C27" s="176" t="s">
        <v>85</v>
      </c>
      <c r="D27" s="179"/>
      <c r="E27" s="180"/>
      <c r="F27" s="180"/>
      <c r="G27" s="181"/>
      <c r="H27" s="136"/>
      <c r="I27" s="136"/>
      <c r="O27" s="137">
        <v>1</v>
      </c>
    </row>
    <row r="28" spans="1:104">
      <c r="A28" s="138">
        <v>15</v>
      </c>
      <c r="B28" s="139"/>
      <c r="C28" s="140" t="s">
        <v>86</v>
      </c>
      <c r="D28" s="141" t="s">
        <v>65</v>
      </c>
      <c r="E28" s="142">
        <v>8.6999999999999993</v>
      </c>
      <c r="F28" s="142">
        <v>82</v>
      </c>
      <c r="G28" s="143">
        <f>E28*F28</f>
        <v>713.4</v>
      </c>
      <c r="O28" s="137">
        <v>2</v>
      </c>
      <c r="AA28" s="118">
        <v>1</v>
      </c>
      <c r="AB28" s="118">
        <v>1</v>
      </c>
      <c r="AC28" s="118">
        <v>1</v>
      </c>
      <c r="AZ28" s="118">
        <v>1</v>
      </c>
      <c r="BA28" s="118">
        <f>IF(AZ28=1,G28,0)</f>
        <v>713.4</v>
      </c>
      <c r="BB28" s="118">
        <f>IF(AZ28=2,G28,0)</f>
        <v>0</v>
      </c>
      <c r="BC28" s="118">
        <f>IF(AZ28=3,G28,0)</f>
        <v>0</v>
      </c>
      <c r="BD28" s="118">
        <f>IF(AZ28=4,G28,0)</f>
        <v>0</v>
      </c>
      <c r="BE28" s="118">
        <f>IF(AZ28=5,G28,0)</f>
        <v>0</v>
      </c>
      <c r="CA28" s="144">
        <v>1</v>
      </c>
      <c r="CB28" s="144">
        <v>1</v>
      </c>
      <c r="CZ28" s="118">
        <v>0</v>
      </c>
    </row>
    <row r="29" spans="1:104">
      <c r="A29" s="138">
        <v>16</v>
      </c>
      <c r="B29" s="139"/>
      <c r="C29" s="140" t="s">
        <v>87</v>
      </c>
      <c r="D29" s="141" t="s">
        <v>65</v>
      </c>
      <c r="E29" s="142">
        <v>8.6999999999999993</v>
      </c>
      <c r="F29" s="142">
        <v>287</v>
      </c>
      <c r="G29" s="143">
        <f t="shared" ref="G29:G30" si="7">E29*F29</f>
        <v>2496.8999999999996</v>
      </c>
      <c r="O29" s="137"/>
      <c r="CA29" s="144"/>
      <c r="CB29" s="144"/>
    </row>
    <row r="30" spans="1:104">
      <c r="A30" s="138">
        <v>17</v>
      </c>
      <c r="B30" s="139"/>
      <c r="C30" s="140" t="s">
        <v>88</v>
      </c>
      <c r="D30" s="141" t="s">
        <v>65</v>
      </c>
      <c r="E30" s="142">
        <v>8.6999999999999993</v>
      </c>
      <c r="F30" s="142">
        <v>108</v>
      </c>
      <c r="G30" s="143">
        <f t="shared" si="7"/>
        <v>939.59999999999991</v>
      </c>
      <c r="O30" s="137"/>
      <c r="CA30" s="144"/>
      <c r="CB30" s="144"/>
    </row>
    <row r="31" spans="1:104">
      <c r="A31" s="138">
        <v>18</v>
      </c>
      <c r="B31" s="139"/>
      <c r="C31" s="140" t="s">
        <v>89</v>
      </c>
      <c r="D31" s="141" t="s">
        <v>65</v>
      </c>
      <c r="E31" s="142">
        <v>8.6999999999999993</v>
      </c>
      <c r="F31" s="142">
        <v>774</v>
      </c>
      <c r="G31" s="143">
        <f>E31*F31</f>
        <v>6733.7999999999993</v>
      </c>
      <c r="O31" s="137">
        <v>2</v>
      </c>
      <c r="AA31" s="118">
        <v>1</v>
      </c>
      <c r="AB31" s="118">
        <v>1</v>
      </c>
      <c r="AC31" s="118">
        <v>1</v>
      </c>
      <c r="AZ31" s="118">
        <v>1</v>
      </c>
      <c r="BA31" s="118">
        <f>IF(AZ31=1,G31,0)</f>
        <v>6733.7999999999993</v>
      </c>
      <c r="BB31" s="118">
        <f>IF(AZ31=2,G31,0)</f>
        <v>0</v>
      </c>
      <c r="BC31" s="118">
        <f>IF(AZ31=3,G31,0)</f>
        <v>0</v>
      </c>
      <c r="BD31" s="118">
        <f>IF(AZ31=4,G31,0)</f>
        <v>0</v>
      </c>
      <c r="BE31" s="118">
        <f>IF(AZ31=5,G31,0)</f>
        <v>0</v>
      </c>
      <c r="CA31" s="144">
        <v>1</v>
      </c>
      <c r="CB31" s="144">
        <v>1</v>
      </c>
      <c r="CZ31" s="118">
        <v>0</v>
      </c>
    </row>
    <row r="32" spans="1:104">
      <c r="A32" s="138"/>
      <c r="B32" s="139"/>
      <c r="C32" s="187"/>
      <c r="D32" s="168"/>
      <c r="E32" s="185"/>
      <c r="F32" s="186"/>
      <c r="G32" s="167"/>
      <c r="O32" s="137"/>
      <c r="CA32" s="144"/>
      <c r="CB32" s="144"/>
    </row>
    <row r="33" spans="1:104">
      <c r="A33" s="145"/>
      <c r="B33" s="146" t="s">
        <v>61</v>
      </c>
      <c r="C33" s="147" t="str">
        <f>CONCATENATE(B27," ",C27)</f>
        <v xml:space="preserve"> Úpravy povrchů vnější - márnice</v>
      </c>
      <c r="D33" s="148"/>
      <c r="E33" s="149"/>
      <c r="F33" s="150"/>
      <c r="G33" s="151">
        <f>SUM(G27:G32)</f>
        <v>10883.699999999999</v>
      </c>
      <c r="O33" s="137">
        <v>4</v>
      </c>
      <c r="BA33" s="152">
        <f>SUM(BA27:BA31)</f>
        <v>7447.1999999999989</v>
      </c>
      <c r="BB33" s="152">
        <f>SUM(BB27:BB31)</f>
        <v>0</v>
      </c>
      <c r="BC33" s="152">
        <f>SUM(BC27:BC31)</f>
        <v>0</v>
      </c>
      <c r="BD33" s="152">
        <f>SUM(BD27:BD31)</f>
        <v>0</v>
      </c>
      <c r="BE33" s="152">
        <f>SUM(BE27:BE31)</f>
        <v>0</v>
      </c>
    </row>
    <row r="34" spans="1:104">
      <c r="A34" s="177"/>
      <c r="B34" s="178"/>
      <c r="C34" s="217"/>
      <c r="D34" s="218"/>
      <c r="E34" s="219"/>
      <c r="F34" s="219"/>
      <c r="G34" s="220"/>
      <c r="O34" s="137"/>
      <c r="BA34" s="152"/>
      <c r="BB34" s="152"/>
      <c r="BC34" s="152"/>
      <c r="BD34" s="152"/>
      <c r="BE34" s="152"/>
    </row>
    <row r="35" spans="1:104">
      <c r="A35" s="130"/>
      <c r="B35" s="131"/>
      <c r="C35" s="176" t="s">
        <v>90</v>
      </c>
      <c r="D35" s="179"/>
      <c r="E35" s="180"/>
      <c r="F35" s="180"/>
      <c r="G35" s="181"/>
      <c r="H35" s="136"/>
      <c r="I35" s="136"/>
      <c r="O35" s="137">
        <v>1</v>
      </c>
    </row>
    <row r="36" spans="1:104">
      <c r="A36" s="138">
        <v>19</v>
      </c>
      <c r="B36" s="139"/>
      <c r="C36" s="140" t="s">
        <v>91</v>
      </c>
      <c r="D36" s="141" t="s">
        <v>93</v>
      </c>
      <c r="E36" s="142">
        <v>578</v>
      </c>
      <c r="F36" s="142">
        <v>125</v>
      </c>
      <c r="G36" s="143">
        <f>E36*F36</f>
        <v>72250</v>
      </c>
      <c r="O36" s="137">
        <v>2</v>
      </c>
      <c r="AA36" s="118">
        <v>1</v>
      </c>
      <c r="AB36" s="118">
        <v>1</v>
      </c>
      <c r="AC36" s="118">
        <v>1</v>
      </c>
      <c r="AZ36" s="118">
        <v>1</v>
      </c>
      <c r="BA36" s="118">
        <f>IF(AZ36=1,G36,0)</f>
        <v>72250</v>
      </c>
      <c r="BB36" s="118">
        <f>IF(AZ36=2,G36,0)</f>
        <v>0</v>
      </c>
      <c r="BC36" s="118">
        <f>IF(AZ36=3,G36,0)</f>
        <v>0</v>
      </c>
      <c r="BD36" s="118">
        <f>IF(AZ36=4,G36,0)</f>
        <v>0</v>
      </c>
      <c r="BE36" s="118">
        <f>IF(AZ36=5,G36,0)</f>
        <v>0</v>
      </c>
      <c r="CA36" s="144">
        <v>1</v>
      </c>
      <c r="CB36" s="144">
        <v>1</v>
      </c>
      <c r="CZ36" s="118">
        <v>0</v>
      </c>
    </row>
    <row r="37" spans="1:104">
      <c r="A37" s="138">
        <v>20</v>
      </c>
      <c r="B37" s="139"/>
      <c r="C37" s="140" t="s">
        <v>92</v>
      </c>
      <c r="D37" s="141" t="s">
        <v>64</v>
      </c>
      <c r="E37" s="142">
        <v>5.75</v>
      </c>
      <c r="F37" s="142">
        <v>2375</v>
      </c>
      <c r="G37" s="143">
        <f t="shared" ref="G37:G38" si="8">E37*F37</f>
        <v>13656.25</v>
      </c>
      <c r="O37" s="137"/>
      <c r="CA37" s="144"/>
      <c r="CB37" s="144"/>
    </row>
    <row r="38" spans="1:104">
      <c r="A38" s="138">
        <v>21</v>
      </c>
      <c r="B38" s="139"/>
      <c r="C38" s="140" t="s">
        <v>94</v>
      </c>
      <c r="D38" s="141" t="s">
        <v>66</v>
      </c>
      <c r="E38" s="142">
        <v>28</v>
      </c>
      <c r="F38" s="142">
        <v>45</v>
      </c>
      <c r="G38" s="143">
        <f t="shared" si="8"/>
        <v>1260</v>
      </c>
      <c r="O38" s="137"/>
      <c r="CA38" s="144"/>
      <c r="CB38" s="144"/>
    </row>
    <row r="39" spans="1:104">
      <c r="A39" s="138">
        <v>22</v>
      </c>
      <c r="B39" s="139"/>
      <c r="C39" s="140" t="s">
        <v>95</v>
      </c>
      <c r="D39" s="141" t="s">
        <v>71</v>
      </c>
      <c r="E39" s="142">
        <v>0.2</v>
      </c>
      <c r="F39" s="142">
        <v>1895</v>
      </c>
      <c r="G39" s="143">
        <f>E39*F39</f>
        <v>379</v>
      </c>
      <c r="O39" s="137">
        <v>2</v>
      </c>
      <c r="AA39" s="118">
        <v>1</v>
      </c>
      <c r="AB39" s="118">
        <v>1</v>
      </c>
      <c r="AC39" s="118">
        <v>1</v>
      </c>
      <c r="AZ39" s="118">
        <v>1</v>
      </c>
      <c r="BA39" s="118">
        <f>IF(AZ39=1,G39,0)</f>
        <v>379</v>
      </c>
      <c r="BB39" s="118">
        <f>IF(AZ39=2,G39,0)</f>
        <v>0</v>
      </c>
      <c r="BC39" s="118">
        <f>IF(AZ39=3,G39,0)</f>
        <v>0</v>
      </c>
      <c r="BD39" s="118">
        <f>IF(AZ39=4,G39,0)</f>
        <v>0</v>
      </c>
      <c r="BE39" s="118">
        <f>IF(AZ39=5,G39,0)</f>
        <v>0</v>
      </c>
      <c r="CA39" s="144">
        <v>1</v>
      </c>
      <c r="CB39" s="144">
        <v>1</v>
      </c>
      <c r="CZ39" s="118">
        <v>0</v>
      </c>
    </row>
    <row r="40" spans="1:104">
      <c r="A40" s="138">
        <v>23</v>
      </c>
      <c r="B40" s="139"/>
      <c r="C40" s="182" t="s">
        <v>96</v>
      </c>
      <c r="D40" s="141" t="s">
        <v>66</v>
      </c>
      <c r="E40" s="142">
        <v>585</v>
      </c>
      <c r="F40" s="183">
        <v>42</v>
      </c>
      <c r="G40" s="143">
        <f>E40*F40</f>
        <v>24570</v>
      </c>
      <c r="O40" s="137"/>
      <c r="CA40" s="144"/>
      <c r="CB40" s="144"/>
    </row>
    <row r="41" spans="1:104">
      <c r="A41" s="138"/>
      <c r="B41" s="139"/>
      <c r="C41" s="187"/>
      <c r="D41" s="168"/>
      <c r="E41" s="185"/>
      <c r="F41" s="186"/>
      <c r="G41" s="167"/>
      <c r="O41" s="137"/>
      <c r="CA41" s="144"/>
      <c r="CB41" s="144"/>
    </row>
    <row r="42" spans="1:104">
      <c r="A42" s="145"/>
      <c r="B42" s="146" t="s">
        <v>61</v>
      </c>
      <c r="C42" s="147" t="str">
        <f>CONCATENATE(B35," ",C35)</f>
        <v xml:space="preserve"> Doplňující práce na komunikaci</v>
      </c>
      <c r="D42" s="148"/>
      <c r="E42" s="149"/>
      <c r="F42" s="150"/>
      <c r="G42" s="151">
        <f>SUM(G35:G41)</f>
        <v>112115.25</v>
      </c>
      <c r="O42" s="137">
        <v>4</v>
      </c>
      <c r="BA42" s="152">
        <f>SUM(BA35:BA39)</f>
        <v>72629</v>
      </c>
      <c r="BB42" s="152">
        <f>SUM(BB35:BB39)</f>
        <v>0</v>
      </c>
      <c r="BC42" s="152">
        <f>SUM(BC35:BC39)</f>
        <v>0</v>
      </c>
      <c r="BD42" s="152">
        <f>SUM(BD35:BD39)</f>
        <v>0</v>
      </c>
      <c r="BE42" s="152">
        <f>SUM(BE35:BE39)</f>
        <v>0</v>
      </c>
    </row>
    <row r="43" spans="1:104">
      <c r="A43" s="177"/>
      <c r="B43" s="178"/>
      <c r="C43" s="217"/>
      <c r="D43" s="218"/>
      <c r="E43" s="219"/>
      <c r="F43" s="219"/>
      <c r="G43" s="220"/>
      <c r="O43" s="137"/>
      <c r="BA43" s="152"/>
      <c r="BB43" s="152"/>
      <c r="BC43" s="152"/>
      <c r="BD43" s="152"/>
      <c r="BE43" s="152"/>
    </row>
    <row r="44" spans="1:104">
      <c r="A44" s="130"/>
      <c r="B44" s="131"/>
      <c r="C44" s="176" t="s">
        <v>97</v>
      </c>
      <c r="D44" s="179"/>
      <c r="E44" s="180"/>
      <c r="F44" s="180"/>
      <c r="G44" s="181"/>
      <c r="H44" s="136"/>
      <c r="I44" s="136"/>
      <c r="O44" s="137">
        <v>1</v>
      </c>
    </row>
    <row r="45" spans="1:104">
      <c r="A45" s="138">
        <v>24</v>
      </c>
      <c r="B45" s="139"/>
      <c r="C45" s="140" t="s">
        <v>98</v>
      </c>
      <c r="D45" s="141" t="s">
        <v>71</v>
      </c>
      <c r="E45" s="142">
        <v>141.5</v>
      </c>
      <c r="F45" s="142">
        <v>260</v>
      </c>
      <c r="G45" s="143">
        <f>E45*F45</f>
        <v>36790</v>
      </c>
      <c r="O45" s="137">
        <v>2</v>
      </c>
      <c r="AA45" s="118">
        <v>1</v>
      </c>
      <c r="AB45" s="118">
        <v>1</v>
      </c>
      <c r="AC45" s="118">
        <v>1</v>
      </c>
      <c r="AZ45" s="118">
        <v>1</v>
      </c>
      <c r="BA45" s="118">
        <f>IF(AZ45=1,G45,0)</f>
        <v>36790</v>
      </c>
      <c r="BB45" s="118">
        <f>IF(AZ45=2,G45,0)</f>
        <v>0</v>
      </c>
      <c r="BC45" s="118">
        <f>IF(AZ45=3,G45,0)</f>
        <v>0</v>
      </c>
      <c r="BD45" s="118">
        <f>IF(AZ45=4,G45,0)</f>
        <v>0</v>
      </c>
      <c r="BE45" s="118">
        <f>IF(AZ45=5,G45,0)</f>
        <v>0</v>
      </c>
      <c r="CA45" s="144">
        <v>1</v>
      </c>
      <c r="CB45" s="144">
        <v>1</v>
      </c>
      <c r="CZ45" s="118">
        <v>0</v>
      </c>
    </row>
    <row r="46" spans="1:104">
      <c r="A46" s="138"/>
      <c r="B46" s="139"/>
      <c r="C46" s="187"/>
      <c r="D46" s="168"/>
      <c r="E46" s="185"/>
      <c r="F46" s="186"/>
      <c r="G46" s="167"/>
      <c r="O46" s="137"/>
      <c r="CA46" s="144"/>
      <c r="CB46" s="144"/>
    </row>
    <row r="47" spans="1:104">
      <c r="A47" s="145"/>
      <c r="B47" s="146" t="s">
        <v>61</v>
      </c>
      <c r="C47" s="147" t="str">
        <f>CONCATENATE(B44," ",C44)</f>
        <v xml:space="preserve"> Staveništní přesun hmot</v>
      </c>
      <c r="D47" s="148"/>
      <c r="E47" s="149"/>
      <c r="F47" s="150"/>
      <c r="G47" s="151">
        <f>SUM(G44:G46)</f>
        <v>36790</v>
      </c>
      <c r="O47" s="137">
        <v>4</v>
      </c>
      <c r="BA47" s="152">
        <f>SUM(BA44:BA45)</f>
        <v>36790</v>
      </c>
      <c r="BB47" s="152">
        <f>SUM(BB44:BB45)</f>
        <v>0</v>
      </c>
      <c r="BC47" s="152">
        <f>SUM(BC44:BC45)</f>
        <v>0</v>
      </c>
      <c r="BD47" s="152">
        <f>SUM(BD44:BD45)</f>
        <v>0</v>
      </c>
      <c r="BE47" s="152">
        <f>SUM(BE44:BE45)</f>
        <v>0</v>
      </c>
    </row>
    <row r="48" spans="1:104">
      <c r="E48" s="118"/>
    </row>
    <row r="49" spans="1:7">
      <c r="E49" s="118"/>
    </row>
    <row r="50" spans="1:7">
      <c r="E50" s="118"/>
    </row>
    <row r="51" spans="1:7">
      <c r="E51" s="118"/>
    </row>
    <row r="52" spans="1:7">
      <c r="E52" s="118"/>
    </row>
    <row r="53" spans="1:7">
      <c r="E53" s="118"/>
    </row>
    <row r="54" spans="1:7">
      <c r="E54" s="118"/>
    </row>
    <row r="55" spans="1:7">
      <c r="A55" s="153"/>
      <c r="B55" s="153"/>
      <c r="C55" s="153"/>
      <c r="D55" s="153"/>
      <c r="E55" s="153"/>
      <c r="F55" s="153"/>
      <c r="G55" s="153"/>
    </row>
    <row r="56" spans="1:7">
      <c r="A56" s="153"/>
      <c r="B56" s="153"/>
      <c r="C56" s="153"/>
      <c r="D56" s="153"/>
      <c r="E56" s="153"/>
      <c r="F56" s="153"/>
      <c r="G56" s="153"/>
    </row>
    <row r="57" spans="1:7">
      <c r="A57" s="153"/>
      <c r="B57" s="153"/>
      <c r="C57" s="153"/>
      <c r="D57" s="153"/>
      <c r="E57" s="153"/>
      <c r="F57" s="153"/>
      <c r="G57" s="153"/>
    </row>
    <row r="58" spans="1:7">
      <c r="A58" s="153"/>
      <c r="B58" s="153"/>
      <c r="C58" s="153"/>
      <c r="D58" s="153"/>
      <c r="E58" s="153"/>
      <c r="F58" s="153"/>
      <c r="G58" s="153"/>
    </row>
    <row r="59" spans="1:7">
      <c r="E59" s="118"/>
    </row>
    <row r="60" spans="1:7">
      <c r="E60" s="118"/>
    </row>
    <row r="61" spans="1:7">
      <c r="E61" s="118"/>
    </row>
    <row r="62" spans="1:7">
      <c r="E62" s="118"/>
    </row>
    <row r="63" spans="1:7">
      <c r="E63" s="118"/>
    </row>
    <row r="64" spans="1:7">
      <c r="E64" s="118"/>
    </row>
    <row r="65" spans="5:5">
      <c r="E65" s="118"/>
    </row>
    <row r="66" spans="5:5">
      <c r="E66" s="118"/>
    </row>
    <row r="67" spans="5:5">
      <c r="E67" s="118"/>
    </row>
    <row r="68" spans="5:5">
      <c r="E68" s="118"/>
    </row>
    <row r="69" spans="5:5">
      <c r="E69" s="118"/>
    </row>
    <row r="70" spans="5:5">
      <c r="E70" s="118"/>
    </row>
    <row r="71" spans="5:5">
      <c r="E71" s="118"/>
    </row>
    <row r="72" spans="5:5">
      <c r="E72" s="118"/>
    </row>
    <row r="73" spans="5:5">
      <c r="E73" s="118"/>
    </row>
    <row r="74" spans="5:5">
      <c r="E74" s="118"/>
    </row>
    <row r="75" spans="5:5">
      <c r="E75" s="118"/>
    </row>
    <row r="76" spans="5:5">
      <c r="E76" s="118"/>
    </row>
    <row r="77" spans="5:5">
      <c r="E77" s="118"/>
    </row>
    <row r="78" spans="5:5">
      <c r="E78" s="118"/>
    </row>
    <row r="79" spans="5:5">
      <c r="E79" s="118"/>
    </row>
    <row r="80" spans="5:5">
      <c r="E80" s="118"/>
    </row>
    <row r="81" spans="1:7">
      <c r="E81" s="118"/>
    </row>
    <row r="82" spans="1:7">
      <c r="E82" s="118"/>
    </row>
    <row r="83" spans="1:7">
      <c r="E83" s="118"/>
    </row>
    <row r="84" spans="1:7">
      <c r="E84" s="118"/>
    </row>
    <row r="85" spans="1:7">
      <c r="E85" s="118"/>
    </row>
    <row r="86" spans="1:7">
      <c r="E86" s="118"/>
    </row>
    <row r="87" spans="1:7">
      <c r="E87" s="118"/>
    </row>
    <row r="88" spans="1:7">
      <c r="E88" s="118"/>
    </row>
    <row r="89" spans="1:7">
      <c r="E89" s="118"/>
    </row>
    <row r="90" spans="1:7">
      <c r="A90" s="154"/>
      <c r="B90" s="154"/>
    </row>
    <row r="91" spans="1:7">
      <c r="A91" s="153"/>
      <c r="B91" s="153"/>
      <c r="C91" s="156"/>
      <c r="D91" s="156"/>
      <c r="E91" s="157"/>
      <c r="F91" s="156"/>
      <c r="G91" s="158"/>
    </row>
    <row r="92" spans="1:7">
      <c r="A92" s="159"/>
      <c r="B92" s="159"/>
      <c r="C92" s="153"/>
      <c r="D92" s="153"/>
      <c r="E92" s="160"/>
      <c r="F92" s="153"/>
      <c r="G92" s="153"/>
    </row>
    <row r="93" spans="1:7">
      <c r="A93" s="153"/>
      <c r="B93" s="153"/>
      <c r="C93" s="153"/>
      <c r="D93" s="153"/>
      <c r="E93" s="160"/>
      <c r="F93" s="153"/>
      <c r="G93" s="153"/>
    </row>
    <row r="94" spans="1:7">
      <c r="A94" s="153"/>
      <c r="B94" s="153"/>
      <c r="C94" s="153"/>
      <c r="D94" s="153"/>
      <c r="E94" s="160"/>
      <c r="F94" s="153"/>
      <c r="G94" s="153"/>
    </row>
    <row r="95" spans="1:7">
      <c r="A95" s="153"/>
      <c r="B95" s="153"/>
      <c r="C95" s="153"/>
      <c r="D95" s="153"/>
      <c r="E95" s="160"/>
      <c r="F95" s="153"/>
      <c r="G95" s="153"/>
    </row>
    <row r="96" spans="1:7">
      <c r="A96" s="153"/>
      <c r="B96" s="153"/>
      <c r="C96" s="153"/>
      <c r="D96" s="153"/>
      <c r="E96" s="160"/>
      <c r="F96" s="153"/>
      <c r="G96" s="153"/>
    </row>
    <row r="97" spans="1:7">
      <c r="A97" s="153"/>
      <c r="B97" s="153"/>
      <c r="C97" s="153"/>
      <c r="D97" s="153"/>
      <c r="E97" s="160"/>
      <c r="F97" s="153"/>
      <c r="G97" s="153"/>
    </row>
    <row r="98" spans="1:7">
      <c r="A98" s="153"/>
      <c r="B98" s="153"/>
      <c r="C98" s="153"/>
      <c r="D98" s="153"/>
      <c r="E98" s="160"/>
      <c r="F98" s="153"/>
      <c r="G98" s="153"/>
    </row>
    <row r="99" spans="1:7">
      <c r="A99" s="153"/>
      <c r="B99" s="153"/>
      <c r="C99" s="153"/>
      <c r="D99" s="153"/>
      <c r="E99" s="160"/>
      <c r="F99" s="153"/>
      <c r="G99" s="153"/>
    </row>
    <row r="100" spans="1:7">
      <c r="A100" s="153"/>
      <c r="B100" s="153"/>
      <c r="C100" s="153"/>
      <c r="D100" s="153"/>
      <c r="E100" s="160"/>
      <c r="F100" s="153"/>
      <c r="G100" s="153"/>
    </row>
    <row r="101" spans="1:7">
      <c r="A101" s="153"/>
      <c r="B101" s="153"/>
      <c r="C101" s="153"/>
      <c r="D101" s="153"/>
      <c r="E101" s="160"/>
      <c r="F101" s="153"/>
      <c r="G101" s="153"/>
    </row>
    <row r="102" spans="1:7">
      <c r="A102" s="153"/>
      <c r="B102" s="153"/>
      <c r="C102" s="153"/>
      <c r="D102" s="153"/>
      <c r="E102" s="160"/>
      <c r="F102" s="153"/>
      <c r="G102" s="153"/>
    </row>
    <row r="103" spans="1:7">
      <c r="A103" s="153"/>
      <c r="B103" s="153"/>
      <c r="C103" s="153"/>
      <c r="D103" s="153"/>
      <c r="E103" s="160"/>
      <c r="F103" s="153"/>
      <c r="G103" s="153"/>
    </row>
    <row r="104" spans="1:7">
      <c r="A104" s="153"/>
      <c r="B104" s="153"/>
      <c r="C104" s="153"/>
      <c r="D104" s="153"/>
      <c r="E104" s="160"/>
      <c r="F104" s="153"/>
      <c r="G104" s="153"/>
    </row>
  </sheetData>
  <mergeCells count="5">
    <mergeCell ref="A1:G1"/>
    <mergeCell ref="A3:B3"/>
    <mergeCell ref="A4:B4"/>
    <mergeCell ref="C3:G3"/>
    <mergeCell ref="C4:G4"/>
  </mergeCells>
  <printOptions gridLinesSet="0"/>
  <pageMargins left="0.59055118110236227" right="0.39370078740157483" top="0.59055118110236227" bottom="0.98425196850393704" header="0.19685039370078741" footer="0.51181102362204722"/>
  <pageSetup paperSize="9" scale="89" orientation="portrait" horizontalDpi="4294967295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35</vt:i4>
      </vt:variant>
    </vt:vector>
  </HeadingPairs>
  <TitlesOfParts>
    <vt:vector size="38" baseType="lpstr">
      <vt:lpstr>Krycí list</vt:lpstr>
      <vt:lpstr>Rekapitulace</vt:lpstr>
      <vt:lpstr>Položky</vt:lpstr>
      <vt:lpstr>Datum</vt:lpstr>
      <vt:lpstr>Dil</vt:lpstr>
      <vt:lpstr>Dodavka</vt:lpstr>
      <vt:lpstr>HSV</vt:lpstr>
      <vt:lpstr>HZS</vt:lpstr>
      <vt:lpstr>JKSO</vt:lpstr>
      <vt:lpstr>Mont</vt:lpstr>
      <vt:lpstr>NazevDilu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>Dlažba Vysoké Mýto,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Ferkl</dc:creator>
  <cp:lastModifiedBy>ucetni2</cp:lastModifiedBy>
  <cp:lastPrinted>2018-01-04T12:09:14Z</cp:lastPrinted>
  <dcterms:created xsi:type="dcterms:W3CDTF">2016-02-12T07:03:06Z</dcterms:created>
  <dcterms:modified xsi:type="dcterms:W3CDTF">2018-01-04T14:26:02Z</dcterms:modified>
</cp:coreProperties>
</file>